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/>
  <mc:AlternateContent xmlns:mc="http://schemas.openxmlformats.org/markup-compatibility/2006">
    <mc:Choice Requires="x15">
      <x15ac:absPath xmlns:x15ac="http://schemas.microsoft.com/office/spreadsheetml/2010/11/ac" url="C:\Users\Desensky\Documents\DS\Prosté rekonstrukce\Prostá rekonstrukce trati v úseku Chrastava - Hrádek nad Nisou\Soutěž nově\Final\"/>
    </mc:Choice>
  </mc:AlternateContent>
  <xr:revisionPtr revIDLastSave="0" documentId="13_ncr:1_{6E0530B2-C931-4116-9B91-05BD0F504EAE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Rekapitulace stavby" sheetId="1" r:id="rId1"/>
    <sheet name="SO 01-10-01 - Železniční ..." sheetId="2" r:id="rId2"/>
    <sheet name="SO 01-10-01.1 - Následná ..." sheetId="3" r:id="rId3"/>
    <sheet name="SO 01-12-01 - ZAST Bílý K..." sheetId="4" r:id="rId4"/>
    <sheet name="SO 01-12-02 - ZAST Chotyn..." sheetId="5" r:id="rId5"/>
    <sheet name="SO 01-13-01 - Železniční ..." sheetId="6" r:id="rId6"/>
    <sheet name="SO 01-13-02 - Železniční ..." sheetId="7" r:id="rId7"/>
    <sheet name="SO 01-20-01 - Železniční ..." sheetId="8" r:id="rId8"/>
    <sheet name="SO 01-20-02 - Železniční ..." sheetId="9" r:id="rId9"/>
    <sheet name="SO 01-20-03 - Železniční ..." sheetId="10" r:id="rId10"/>
    <sheet name="SO 01-20-04 - Železniční ..." sheetId="11" r:id="rId11"/>
    <sheet name="SO 01-21-01 - Železniční ..." sheetId="12" r:id="rId12"/>
    <sheet name="SO 01-14-01 - Výstroj tra..." sheetId="13" r:id="rId13"/>
    <sheet name="SO 01-86-01 - ZAST Bílý K..." sheetId="14" r:id="rId14"/>
    <sheet name="SO 01-86-02 - ZAST Chotyn..." sheetId="15" r:id="rId15"/>
    <sheet name="SO 90-90 - Odpady" sheetId="16" r:id="rId16"/>
    <sheet name="SO 90-90.1 - Odpady_kateg..." sheetId="17" r:id="rId17"/>
    <sheet name="VON - Vedlejší a ostatní ..." sheetId="18" r:id="rId18"/>
    <sheet name="OBJ - Dodávka objednatele" sheetId="19" r:id="rId19"/>
    <sheet name="Seznam figur" sheetId="20" r:id="rId20"/>
    <sheet name="Pokyny pro vyplnění" sheetId="21" r:id="rId21"/>
  </sheets>
  <definedNames>
    <definedName name="_xlnm._FilterDatabase" localSheetId="18" hidden="1">'OBJ - Dodávka objednatele'!$C$80:$K$102</definedName>
    <definedName name="_xlnm._FilterDatabase" localSheetId="1" hidden="1">'SO 01-10-01 - Železniční ...'!$C$83:$K$357</definedName>
    <definedName name="_xlnm._FilterDatabase" localSheetId="2" hidden="1">'SO 01-10-01.1 - Následná ...'!$C$82:$K$105</definedName>
    <definedName name="_xlnm._FilterDatabase" localSheetId="3" hidden="1">'SO 01-12-01 - ZAST Bílý K...'!$C$82:$K$335</definedName>
    <definedName name="_xlnm._FilterDatabase" localSheetId="4" hidden="1">'SO 01-12-02 - ZAST Chotyn...'!$C$81:$K$263</definedName>
    <definedName name="_xlnm._FilterDatabase" localSheetId="5" hidden="1">'SO 01-13-01 - Železniční ...'!$C$81:$K$279</definedName>
    <definedName name="_xlnm._FilterDatabase" localSheetId="6" hidden="1">'SO 01-13-02 - Železniční ...'!$C$81:$K$252</definedName>
    <definedName name="_xlnm._FilterDatabase" localSheetId="12" hidden="1">'SO 01-14-01 - Výstroj tra...'!$C$81:$K$344</definedName>
    <definedName name="_xlnm._FilterDatabase" localSheetId="7" hidden="1">'SO 01-20-01 - Železniční ...'!$C$89:$K$614</definedName>
    <definedName name="_xlnm._FilterDatabase" localSheetId="8" hidden="1">'SO 01-20-02 - Železniční ...'!$C$89:$K$588</definedName>
    <definedName name="_xlnm._FilterDatabase" localSheetId="9" hidden="1">'SO 01-20-03 - Železniční ...'!$C$91:$K$568</definedName>
    <definedName name="_xlnm._FilterDatabase" localSheetId="10" hidden="1">'SO 01-20-04 - Železniční ...'!$C$90:$K$595</definedName>
    <definedName name="_xlnm._FilterDatabase" localSheetId="11" hidden="1">'SO 01-21-01 - Železniční ...'!$C$88:$K$334</definedName>
    <definedName name="_xlnm._FilterDatabase" localSheetId="13" hidden="1">'SO 01-86-01 - ZAST Bílý K...'!$C$130:$K$333</definedName>
    <definedName name="_xlnm._FilterDatabase" localSheetId="14" hidden="1">'SO 01-86-02 - ZAST Chotyn...'!$C$132:$K$355</definedName>
    <definedName name="_xlnm._FilterDatabase" localSheetId="15" hidden="1">'SO 90-90 - Odpady'!$C$89:$K$237</definedName>
    <definedName name="_xlnm._FilterDatabase" localSheetId="16" hidden="1">'SO 90-90.1 - Odpady_kateg...'!$C$86:$K$103</definedName>
    <definedName name="_xlnm._FilterDatabase" localSheetId="17" hidden="1">'VON - Vedlejší a ostatní ...'!$C$80:$K$133</definedName>
    <definedName name="_xlnm.Print_Titles" localSheetId="18">'OBJ - Dodávka objednatele'!$80:$80</definedName>
    <definedName name="_xlnm.Print_Titles" localSheetId="0">'Rekapitulace stavby'!$52:$52</definedName>
    <definedName name="_xlnm.Print_Titles" localSheetId="19">'Seznam figur'!$9:$9</definedName>
    <definedName name="_xlnm.Print_Titles" localSheetId="1">'SO 01-10-01 - Železniční ...'!$83:$83</definedName>
    <definedName name="_xlnm.Print_Titles" localSheetId="2">'SO 01-10-01.1 - Následná ...'!$82:$82</definedName>
    <definedName name="_xlnm.Print_Titles" localSheetId="3">'SO 01-12-01 - ZAST Bílý K...'!$82:$82</definedName>
    <definedName name="_xlnm.Print_Titles" localSheetId="4">'SO 01-12-02 - ZAST Chotyn...'!$81:$81</definedName>
    <definedName name="_xlnm.Print_Titles" localSheetId="5">'SO 01-13-01 - Železniční ...'!$81:$81</definedName>
    <definedName name="_xlnm.Print_Titles" localSheetId="6">'SO 01-13-02 - Železniční ...'!$81:$81</definedName>
    <definedName name="_xlnm.Print_Titles" localSheetId="12">'SO 01-14-01 - Výstroj tra...'!$81:$81</definedName>
    <definedName name="_xlnm.Print_Titles" localSheetId="7">'SO 01-20-01 - Železniční ...'!$89:$89</definedName>
    <definedName name="_xlnm.Print_Titles" localSheetId="8">'SO 01-20-02 - Železniční ...'!$89:$89</definedName>
    <definedName name="_xlnm.Print_Titles" localSheetId="9">'SO 01-20-03 - Železniční ...'!$91:$91</definedName>
    <definedName name="_xlnm.Print_Titles" localSheetId="10">'SO 01-20-04 - Železniční ...'!$90:$90</definedName>
    <definedName name="_xlnm.Print_Titles" localSheetId="11">'SO 01-21-01 - Železniční ...'!$88:$88</definedName>
    <definedName name="_xlnm.Print_Titles" localSheetId="13">'SO 01-86-01 - ZAST Bílý K...'!$130:$130</definedName>
    <definedName name="_xlnm.Print_Titles" localSheetId="14">'SO 01-86-02 - ZAST Chotyn...'!$132:$132</definedName>
    <definedName name="_xlnm.Print_Titles" localSheetId="15">'SO 90-90 - Odpady'!$89:$89</definedName>
    <definedName name="_xlnm.Print_Titles" localSheetId="16">'SO 90-90.1 - Odpady_kateg...'!$86:$86</definedName>
    <definedName name="_xlnm.Print_Titles" localSheetId="17">'VON - Vedlejší a ostatní ...'!$80:$80</definedName>
    <definedName name="_xlnm.Print_Area" localSheetId="18">'OBJ - Dodávka objednatele'!$C$4:$J$39,'OBJ - Dodávka objednatele'!$C$45:$J$62,'OBJ - Dodávka objednatele'!$C$68:$K$102</definedName>
    <definedName name="_xlnm.Print_Area" localSheetId="20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stavby'!$C$42:$AQ$74</definedName>
    <definedName name="_xlnm.Print_Area" localSheetId="19">'Seznam figur'!$C$4:$G$178</definedName>
    <definedName name="_xlnm.Print_Area" localSheetId="1">'SO 01-10-01 - Železniční ...'!$C$4:$J$39,'SO 01-10-01 - Železniční ...'!$C$45:$J$65,'SO 01-10-01 - Železniční ...'!$C$71:$K$357</definedName>
    <definedName name="_xlnm.Print_Area" localSheetId="2">'SO 01-10-01.1 - Následná ...'!$C$4:$J$39,'SO 01-10-01.1 - Následná ...'!$C$45:$J$64,'SO 01-10-01.1 - Následná ...'!$C$70:$K$105</definedName>
    <definedName name="_xlnm.Print_Area" localSheetId="3">'SO 01-12-01 - ZAST Bílý K...'!$C$4:$J$39,'SO 01-12-01 - ZAST Bílý K...'!$C$45:$J$64,'SO 01-12-01 - ZAST Bílý K...'!$C$70:$K$335</definedName>
    <definedName name="_xlnm.Print_Area" localSheetId="4">'SO 01-12-02 - ZAST Chotyn...'!$C$4:$J$39,'SO 01-12-02 - ZAST Chotyn...'!$C$45:$J$63,'SO 01-12-02 - ZAST Chotyn...'!$C$69:$K$263</definedName>
    <definedName name="_xlnm.Print_Area" localSheetId="5">'SO 01-13-01 - Železniční ...'!$C$4:$J$39,'SO 01-13-01 - Železniční ...'!$C$45:$J$63,'SO 01-13-01 - Železniční ...'!$C$69:$K$279</definedName>
    <definedName name="_xlnm.Print_Area" localSheetId="6">'SO 01-13-02 - Železniční ...'!$C$4:$J$39,'SO 01-13-02 - Železniční ...'!$C$45:$J$63,'SO 01-13-02 - Železniční ...'!$C$69:$K$252</definedName>
    <definedName name="_xlnm.Print_Area" localSheetId="12">'SO 01-14-01 - Výstroj tra...'!$C$4:$J$39,'SO 01-14-01 - Výstroj tra...'!$C$45:$J$63,'SO 01-14-01 - Výstroj tra...'!$C$69:$K$344</definedName>
    <definedName name="_xlnm.Print_Area" localSheetId="7">'SO 01-20-01 - Železniční ...'!$C$4:$J$39,'SO 01-20-01 - Železniční ...'!$C$45:$J$71,'SO 01-20-01 - Železniční ...'!$C$77:$K$614</definedName>
    <definedName name="_xlnm.Print_Area" localSheetId="8">'SO 01-20-02 - Železniční ...'!$C$4:$J$39,'SO 01-20-02 - Železniční ...'!$C$45:$J$71,'SO 01-20-02 - Železniční ...'!$C$77:$K$588</definedName>
    <definedName name="_xlnm.Print_Area" localSheetId="9">'SO 01-20-03 - Železniční ...'!$C$4:$J$39,'SO 01-20-03 - Železniční ...'!$C$45:$J$73,'SO 01-20-03 - Železniční ...'!$C$79:$K$568</definedName>
    <definedName name="_xlnm.Print_Area" localSheetId="10">'SO 01-20-04 - Železniční ...'!$C$4:$J$39,'SO 01-20-04 - Železniční ...'!$C$45:$J$72,'SO 01-20-04 - Železniční ...'!$C$78:$K$595</definedName>
    <definedName name="_xlnm.Print_Area" localSheetId="11">'SO 01-21-01 - Železniční ...'!$C$4:$J$39,'SO 01-21-01 - Železniční ...'!$C$45:$J$70,'SO 01-21-01 - Železniční ...'!$C$76:$K$334</definedName>
    <definedName name="_xlnm.Print_Area" localSheetId="13">'SO 01-86-01 - ZAST Bílý K...'!$C$4:$J$39,'SO 01-86-01 - ZAST Bílý K...'!$C$45:$J$112,'SO 01-86-01 - ZAST Bílý K...'!$C$118:$K$333</definedName>
    <definedName name="_xlnm.Print_Area" localSheetId="14">'SO 01-86-02 - ZAST Chotyn...'!$C$4:$J$39,'SO 01-86-02 - ZAST Chotyn...'!$C$45:$J$114,'SO 01-86-02 - ZAST Chotyn...'!$C$120:$K$355</definedName>
    <definedName name="_xlnm.Print_Area" localSheetId="15">'SO 90-90 - Odpady'!$C$4:$J$39,'SO 90-90 - Odpady'!$C$45:$J$71,'SO 90-90 - Odpady'!$C$77:$K$237</definedName>
    <definedName name="_xlnm.Print_Area" localSheetId="16">'SO 90-90.1 - Odpady_kateg...'!$C$4:$J$41,'SO 90-90.1 - Odpady_kateg...'!$C$47:$J$66,'SO 90-90.1 - Odpady_kateg...'!$C$72:$K$103</definedName>
    <definedName name="_xlnm.Print_Area" localSheetId="17">'VON - Vedlejší a ostatní ...'!$C$4:$J$39,'VON - Vedlejší a ostatní ...'!$C$45:$J$62,'VON - Vedlejší a ostatní ...'!$C$68:$K$133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" i="20" l="1"/>
  <c r="J37" i="19"/>
  <c r="J36" i="19"/>
  <c r="AY73" i="1" s="1"/>
  <c r="J35" i="19"/>
  <c r="AX73" i="1"/>
  <c r="BI101" i="19"/>
  <c r="BH101" i="19"/>
  <c r="BG101" i="19"/>
  <c r="BF101" i="19"/>
  <c r="T101" i="19"/>
  <c r="R101" i="19"/>
  <c r="P101" i="19"/>
  <c r="BI99" i="19"/>
  <c r="BH99" i="19"/>
  <c r="BG99" i="19"/>
  <c r="BF99" i="19"/>
  <c r="T99" i="19"/>
  <c r="R99" i="19"/>
  <c r="P99" i="19"/>
  <c r="BI96" i="19"/>
  <c r="BH96" i="19"/>
  <c r="BG96" i="19"/>
  <c r="BF96" i="19"/>
  <c r="T96" i="19"/>
  <c r="R96" i="19"/>
  <c r="P96" i="19"/>
  <c r="BI92" i="19"/>
  <c r="BH92" i="19"/>
  <c r="BG92" i="19"/>
  <c r="BF92" i="19"/>
  <c r="T92" i="19"/>
  <c r="R92" i="19"/>
  <c r="P92" i="19"/>
  <c r="BI88" i="19"/>
  <c r="BH88" i="19"/>
  <c r="BG88" i="19"/>
  <c r="BF88" i="19"/>
  <c r="T88" i="19"/>
  <c r="R88" i="19"/>
  <c r="P88" i="19"/>
  <c r="BI84" i="19"/>
  <c r="BH84" i="19"/>
  <c r="BG84" i="19"/>
  <c r="BF84" i="19"/>
  <c r="T84" i="19"/>
  <c r="R84" i="19"/>
  <c r="P84" i="19"/>
  <c r="J78" i="19"/>
  <c r="J77" i="19"/>
  <c r="F77" i="19"/>
  <c r="F75" i="19"/>
  <c r="E73" i="19"/>
  <c r="J55" i="19"/>
  <c r="J54" i="19"/>
  <c r="F54" i="19"/>
  <c r="F52" i="19"/>
  <c r="E50" i="19"/>
  <c r="J18" i="19"/>
  <c r="E18" i="19"/>
  <c r="F78" i="19"/>
  <c r="J17" i="19"/>
  <c r="J12" i="19"/>
  <c r="J75" i="19" s="1"/>
  <c r="E7" i="19"/>
  <c r="E71" i="19" s="1"/>
  <c r="J37" i="18"/>
  <c r="J36" i="18"/>
  <c r="AY72" i="1" s="1"/>
  <c r="J35" i="18"/>
  <c r="AX72" i="1" s="1"/>
  <c r="BI129" i="18"/>
  <c r="BH129" i="18"/>
  <c r="BG129" i="18"/>
  <c r="BF129" i="18"/>
  <c r="T129" i="18"/>
  <c r="R129" i="18"/>
  <c r="P129" i="18"/>
  <c r="BI126" i="18"/>
  <c r="BH126" i="18"/>
  <c r="BG126" i="18"/>
  <c r="BF126" i="18"/>
  <c r="T126" i="18"/>
  <c r="R126" i="18"/>
  <c r="P126" i="18"/>
  <c r="BI123" i="18"/>
  <c r="BH123" i="18"/>
  <c r="BG123" i="18"/>
  <c r="BF123" i="18"/>
  <c r="T123" i="18"/>
  <c r="R123" i="18"/>
  <c r="P123" i="18"/>
  <c r="BI120" i="18"/>
  <c r="BH120" i="18"/>
  <c r="BG120" i="18"/>
  <c r="BF120" i="18"/>
  <c r="T120" i="18"/>
  <c r="R120" i="18"/>
  <c r="P120" i="18"/>
  <c r="BI118" i="18"/>
  <c r="BH118" i="18"/>
  <c r="BG118" i="18"/>
  <c r="BF118" i="18"/>
  <c r="T118" i="18"/>
  <c r="R118" i="18"/>
  <c r="P118" i="18"/>
  <c r="BI116" i="18"/>
  <c r="BH116" i="18"/>
  <c r="BG116" i="18"/>
  <c r="BF116" i="18"/>
  <c r="T116" i="18"/>
  <c r="R116" i="18"/>
  <c r="P116" i="18"/>
  <c r="BI114" i="18"/>
  <c r="BH114" i="18"/>
  <c r="BG114" i="18"/>
  <c r="BF114" i="18"/>
  <c r="T114" i="18"/>
  <c r="R114" i="18"/>
  <c r="P114" i="18"/>
  <c r="BI112" i="18"/>
  <c r="BH112" i="18"/>
  <c r="BG112" i="18"/>
  <c r="BF112" i="18"/>
  <c r="T112" i="18"/>
  <c r="R112" i="18"/>
  <c r="P112" i="18"/>
  <c r="BI110" i="18"/>
  <c r="BH110" i="18"/>
  <c r="BG110" i="18"/>
  <c r="BF110" i="18"/>
  <c r="T110" i="18"/>
  <c r="R110" i="18"/>
  <c r="P110" i="18"/>
  <c r="BI108" i="18"/>
  <c r="BH108" i="18"/>
  <c r="BG108" i="18"/>
  <c r="BF108" i="18"/>
  <c r="T108" i="18"/>
  <c r="R108" i="18"/>
  <c r="P108" i="18"/>
  <c r="BI106" i="18"/>
  <c r="BH106" i="18"/>
  <c r="BG106" i="18"/>
  <c r="BF106" i="18"/>
  <c r="T106" i="18"/>
  <c r="R106" i="18"/>
  <c r="P106" i="18"/>
  <c r="BI104" i="18"/>
  <c r="BH104" i="18"/>
  <c r="BG104" i="18"/>
  <c r="BF104" i="18"/>
  <c r="T104" i="18"/>
  <c r="R104" i="18"/>
  <c r="P104" i="18"/>
  <c r="BI102" i="18"/>
  <c r="BH102" i="18"/>
  <c r="BG102" i="18"/>
  <c r="BF102" i="18"/>
  <c r="T102" i="18"/>
  <c r="R102" i="18"/>
  <c r="P102" i="18"/>
  <c r="BI100" i="18"/>
  <c r="BH100" i="18"/>
  <c r="BG100" i="18"/>
  <c r="BF100" i="18"/>
  <c r="T100" i="18"/>
  <c r="R100" i="18"/>
  <c r="P100" i="18"/>
  <c r="BI98" i="18"/>
  <c r="BH98" i="18"/>
  <c r="BG98" i="18"/>
  <c r="BF98" i="18"/>
  <c r="T98" i="18"/>
  <c r="R98" i="18"/>
  <c r="P98" i="18"/>
  <c r="BI96" i="18"/>
  <c r="BH96" i="18"/>
  <c r="BG96" i="18"/>
  <c r="BF96" i="18"/>
  <c r="T96" i="18"/>
  <c r="R96" i="18"/>
  <c r="P96" i="18"/>
  <c r="BI94" i="18"/>
  <c r="BH94" i="18"/>
  <c r="BG94" i="18"/>
  <c r="BF94" i="18"/>
  <c r="T94" i="18"/>
  <c r="R94" i="18"/>
  <c r="P94" i="18"/>
  <c r="BI92" i="18"/>
  <c r="BH92" i="18"/>
  <c r="BG92" i="18"/>
  <c r="BF92" i="18"/>
  <c r="T92" i="18"/>
  <c r="R92" i="18"/>
  <c r="P92" i="18"/>
  <c r="BI87" i="18"/>
  <c r="BH87" i="18"/>
  <c r="BG87" i="18"/>
  <c r="BF87" i="18"/>
  <c r="T87" i="18"/>
  <c r="R87" i="18"/>
  <c r="P87" i="18"/>
  <c r="BI83" i="18"/>
  <c r="BH83" i="18"/>
  <c r="BG83" i="18"/>
  <c r="BF83" i="18"/>
  <c r="T83" i="18"/>
  <c r="R83" i="18"/>
  <c r="P83" i="18"/>
  <c r="J78" i="18"/>
  <c r="J77" i="18"/>
  <c r="F77" i="18"/>
  <c r="F75" i="18"/>
  <c r="E73" i="18"/>
  <c r="J55" i="18"/>
  <c r="J54" i="18"/>
  <c r="F54" i="18"/>
  <c r="F52" i="18"/>
  <c r="E50" i="18"/>
  <c r="J18" i="18"/>
  <c r="E18" i="18"/>
  <c r="F55" i="18" s="1"/>
  <c r="J17" i="18"/>
  <c r="J12" i="18"/>
  <c r="J75" i="18" s="1"/>
  <c r="E7" i="18"/>
  <c r="E48" i="18" s="1"/>
  <c r="J39" i="17"/>
  <c r="J38" i="17"/>
  <c r="AY71" i="1"/>
  <c r="J37" i="17"/>
  <c r="AX71" i="1" s="1"/>
  <c r="BI102" i="17"/>
  <c r="BH102" i="17"/>
  <c r="BG102" i="17"/>
  <c r="BF102" i="17"/>
  <c r="T102" i="17"/>
  <c r="R102" i="17"/>
  <c r="P102" i="17"/>
  <c r="BI100" i="17"/>
  <c r="BH100" i="17"/>
  <c r="BG100" i="17"/>
  <c r="BF100" i="17"/>
  <c r="T100" i="17"/>
  <c r="R100" i="17"/>
  <c r="P100" i="17"/>
  <c r="BI98" i="17"/>
  <c r="BH98" i="17"/>
  <c r="BG98" i="17"/>
  <c r="BF98" i="17"/>
  <c r="T98" i="17"/>
  <c r="R98" i="17"/>
  <c r="P98" i="17"/>
  <c r="BI96" i="17"/>
  <c r="BH96" i="17"/>
  <c r="BG96" i="17"/>
  <c r="BF96" i="17"/>
  <c r="T96" i="17"/>
  <c r="R96" i="17"/>
  <c r="P96" i="17"/>
  <c r="BI94" i="17"/>
  <c r="BH94" i="17"/>
  <c r="BG94" i="17"/>
  <c r="BF94" i="17"/>
  <c r="T94" i="17"/>
  <c r="R94" i="17"/>
  <c r="P94" i="17"/>
  <c r="BI92" i="17"/>
  <c r="BH92" i="17"/>
  <c r="BG92" i="17"/>
  <c r="BF92" i="17"/>
  <c r="T92" i="17"/>
  <c r="R92" i="17"/>
  <c r="P92" i="17"/>
  <c r="BI90" i="17"/>
  <c r="BH90" i="17"/>
  <c r="BG90" i="17"/>
  <c r="BF90" i="17"/>
  <c r="T90" i="17"/>
  <c r="R90" i="17"/>
  <c r="P90" i="17"/>
  <c r="J84" i="17"/>
  <c r="J83" i="17"/>
  <c r="F83" i="17"/>
  <c r="F81" i="17"/>
  <c r="E79" i="17"/>
  <c r="J59" i="17"/>
  <c r="J58" i="17"/>
  <c r="F58" i="17"/>
  <c r="F56" i="17"/>
  <c r="E54" i="17"/>
  <c r="J20" i="17"/>
  <c r="E20" i="17"/>
  <c r="F59" i="17" s="1"/>
  <c r="J19" i="17"/>
  <c r="J14" i="17"/>
  <c r="J81" i="17" s="1"/>
  <c r="E7" i="17"/>
  <c r="E50" i="17"/>
  <c r="J37" i="16"/>
  <c r="J36" i="16"/>
  <c r="AY70" i="1"/>
  <c r="J35" i="16"/>
  <c r="AX70" i="1" s="1"/>
  <c r="BI235" i="16"/>
  <c r="BH235" i="16"/>
  <c r="BG235" i="16"/>
  <c r="BF235" i="16"/>
  <c r="T235" i="16"/>
  <c r="R235" i="16"/>
  <c r="P235" i="16"/>
  <c r="BI230" i="16"/>
  <c r="BH230" i="16"/>
  <c r="BG230" i="16"/>
  <c r="BF230" i="16"/>
  <c r="T230" i="16"/>
  <c r="R230" i="16"/>
  <c r="P230" i="16"/>
  <c r="BI225" i="16"/>
  <c r="BH225" i="16"/>
  <c r="BG225" i="16"/>
  <c r="BF225" i="16"/>
  <c r="T225" i="16"/>
  <c r="R225" i="16"/>
  <c r="P225" i="16"/>
  <c r="BI221" i="16"/>
  <c r="BH221" i="16"/>
  <c r="BG221" i="16"/>
  <c r="BF221" i="16"/>
  <c r="T221" i="16"/>
  <c r="R221" i="16"/>
  <c r="P221" i="16"/>
  <c r="BI217" i="16"/>
  <c r="BH217" i="16"/>
  <c r="BG217" i="16"/>
  <c r="BF217" i="16"/>
  <c r="T217" i="16"/>
  <c r="R217" i="16"/>
  <c r="P217" i="16"/>
  <c r="BI214" i="16"/>
  <c r="BH214" i="16"/>
  <c r="BG214" i="16"/>
  <c r="BF214" i="16"/>
  <c r="T214" i="16"/>
  <c r="R214" i="16"/>
  <c r="P214" i="16"/>
  <c r="BI207" i="16"/>
  <c r="BH207" i="16"/>
  <c r="BG207" i="16"/>
  <c r="BF207" i="16"/>
  <c r="T207" i="16"/>
  <c r="R207" i="16"/>
  <c r="P207" i="16"/>
  <c r="BI204" i="16"/>
  <c r="BH204" i="16"/>
  <c r="BG204" i="16"/>
  <c r="BF204" i="16"/>
  <c r="T204" i="16"/>
  <c r="R204" i="16"/>
  <c r="P204" i="16"/>
  <c r="BI200" i="16"/>
  <c r="BH200" i="16"/>
  <c r="BG200" i="16"/>
  <c r="BF200" i="16"/>
  <c r="T200" i="16"/>
  <c r="R200" i="16"/>
  <c r="P200" i="16"/>
  <c r="BI197" i="16"/>
  <c r="BH197" i="16"/>
  <c r="BG197" i="16"/>
  <c r="BF197" i="16"/>
  <c r="T197" i="16"/>
  <c r="R197" i="16"/>
  <c r="P197" i="16"/>
  <c r="BI194" i="16"/>
  <c r="BH194" i="16"/>
  <c r="BG194" i="16"/>
  <c r="BF194" i="16"/>
  <c r="T194" i="16"/>
  <c r="R194" i="16"/>
  <c r="P194" i="16"/>
  <c r="BI191" i="16"/>
  <c r="BH191" i="16"/>
  <c r="BG191" i="16"/>
  <c r="BF191" i="16"/>
  <c r="T191" i="16"/>
  <c r="R191" i="16"/>
  <c r="P191" i="16"/>
  <c r="BI188" i="16"/>
  <c r="BH188" i="16"/>
  <c r="BG188" i="16"/>
  <c r="BF188" i="16"/>
  <c r="T188" i="16"/>
  <c r="R188" i="16"/>
  <c r="P188" i="16"/>
  <c r="BI184" i="16"/>
  <c r="BH184" i="16"/>
  <c r="BG184" i="16"/>
  <c r="BF184" i="16"/>
  <c r="T184" i="16"/>
  <c r="R184" i="16"/>
  <c r="P184" i="16"/>
  <c r="BI176" i="16"/>
  <c r="BH176" i="16"/>
  <c r="BG176" i="16"/>
  <c r="BF176" i="16"/>
  <c r="T176" i="16"/>
  <c r="R176" i="16"/>
  <c r="R172" i="16" s="1"/>
  <c r="P176" i="16"/>
  <c r="P172" i="16" s="1"/>
  <c r="BI173" i="16"/>
  <c r="BH173" i="16"/>
  <c r="BG173" i="16"/>
  <c r="BF173" i="16"/>
  <c r="T173" i="16"/>
  <c r="T172" i="16" s="1"/>
  <c r="R173" i="16"/>
  <c r="P173" i="16"/>
  <c r="BI169" i="16"/>
  <c r="BH169" i="16"/>
  <c r="BG169" i="16"/>
  <c r="BF169" i="16"/>
  <c r="T169" i="16"/>
  <c r="R169" i="16"/>
  <c r="P169" i="16"/>
  <c r="BI166" i="16"/>
  <c r="BH166" i="16"/>
  <c r="BG166" i="16"/>
  <c r="BF166" i="16"/>
  <c r="T166" i="16"/>
  <c r="R166" i="16"/>
  <c r="P166" i="16"/>
  <c r="BI157" i="16"/>
  <c r="BH157" i="16"/>
  <c r="BG157" i="16"/>
  <c r="BF157" i="16"/>
  <c r="T157" i="16"/>
  <c r="R157" i="16"/>
  <c r="P157" i="16"/>
  <c r="BI154" i="16"/>
  <c r="BH154" i="16"/>
  <c r="BG154" i="16"/>
  <c r="BF154" i="16"/>
  <c r="T154" i="16"/>
  <c r="R154" i="16"/>
  <c r="P154" i="16"/>
  <c r="BI148" i="16"/>
  <c r="BH148" i="16"/>
  <c r="BG148" i="16"/>
  <c r="BF148" i="16"/>
  <c r="T148" i="16"/>
  <c r="T147" i="16" s="1"/>
  <c r="R148" i="16"/>
  <c r="R147" i="16"/>
  <c r="P148" i="16"/>
  <c r="P147" i="16"/>
  <c r="BI140" i="16"/>
  <c r="BH140" i="16"/>
  <c r="BG140" i="16"/>
  <c r="BF140" i="16"/>
  <c r="T140" i="16"/>
  <c r="T132" i="16"/>
  <c r="R140" i="16"/>
  <c r="R132" i="16"/>
  <c r="P140" i="16"/>
  <c r="P132" i="16"/>
  <c r="BI133" i="16"/>
  <c r="BH133" i="16"/>
  <c r="BG133" i="16"/>
  <c r="BF133" i="16"/>
  <c r="T133" i="16"/>
  <c r="R133" i="16"/>
  <c r="P133" i="16"/>
  <c r="BI129" i="16"/>
  <c r="BH129" i="16"/>
  <c r="BG129" i="16"/>
  <c r="BF129" i="16"/>
  <c r="T129" i="16"/>
  <c r="T128" i="16" s="1"/>
  <c r="R129" i="16"/>
  <c r="R128" i="16" s="1"/>
  <c r="P129" i="16"/>
  <c r="P128" i="16"/>
  <c r="BI120" i="16"/>
  <c r="BH120" i="16"/>
  <c r="BG120" i="16"/>
  <c r="BF120" i="16"/>
  <c r="T120" i="16"/>
  <c r="R120" i="16"/>
  <c r="P120" i="16"/>
  <c r="BI116" i="16"/>
  <c r="BH116" i="16"/>
  <c r="BG116" i="16"/>
  <c r="BF116" i="16"/>
  <c r="T116" i="16"/>
  <c r="R116" i="16"/>
  <c r="P116" i="16"/>
  <c r="BI112" i="16"/>
  <c r="BH112" i="16"/>
  <c r="BG112" i="16"/>
  <c r="BF112" i="16"/>
  <c r="T112" i="16"/>
  <c r="R112" i="16"/>
  <c r="P112" i="16"/>
  <c r="BI109" i="16"/>
  <c r="BH109" i="16"/>
  <c r="BG109" i="16"/>
  <c r="BF109" i="16"/>
  <c r="T109" i="16"/>
  <c r="R109" i="16"/>
  <c r="P109" i="16"/>
  <c r="BI100" i="16"/>
  <c r="BH100" i="16"/>
  <c r="BG100" i="16"/>
  <c r="BF100" i="16"/>
  <c r="T100" i="16"/>
  <c r="R100" i="16"/>
  <c r="P100" i="16"/>
  <c r="BI96" i="16"/>
  <c r="BH96" i="16"/>
  <c r="BG96" i="16"/>
  <c r="BF96" i="16"/>
  <c r="T96" i="16"/>
  <c r="R96" i="16"/>
  <c r="P96" i="16"/>
  <c r="BI93" i="16"/>
  <c r="BH93" i="16"/>
  <c r="BG93" i="16"/>
  <c r="BF93" i="16"/>
  <c r="T93" i="16"/>
  <c r="R93" i="16"/>
  <c r="P93" i="16"/>
  <c r="J87" i="16"/>
  <c r="J86" i="16"/>
  <c r="F86" i="16"/>
  <c r="F84" i="16"/>
  <c r="E82" i="16"/>
  <c r="J55" i="16"/>
  <c r="J54" i="16"/>
  <c r="F54" i="16"/>
  <c r="F52" i="16"/>
  <c r="E50" i="16"/>
  <c r="J18" i="16"/>
  <c r="E18" i="16"/>
  <c r="F55" i="16" s="1"/>
  <c r="J17" i="16"/>
  <c r="J12" i="16"/>
  <c r="J84" i="16" s="1"/>
  <c r="E7" i="16"/>
  <c r="E80" i="16"/>
  <c r="J37" i="15"/>
  <c r="J36" i="15"/>
  <c r="AY68" i="1" s="1"/>
  <c r="J35" i="15"/>
  <c r="AX68" i="1" s="1"/>
  <c r="BI354" i="15"/>
  <c r="BH354" i="15"/>
  <c r="BG354" i="15"/>
  <c r="BF354" i="15"/>
  <c r="T354" i="15"/>
  <c r="T353" i="15" s="1"/>
  <c r="R354" i="15"/>
  <c r="R353" i="15"/>
  <c r="P354" i="15"/>
  <c r="P353" i="15"/>
  <c r="BI351" i="15"/>
  <c r="BH351" i="15"/>
  <c r="BG351" i="15"/>
  <c r="BF351" i="15"/>
  <c r="T351" i="15"/>
  <c r="T350" i="15" s="1"/>
  <c r="R351" i="15"/>
  <c r="R350" i="15"/>
  <c r="P351" i="15"/>
  <c r="P350" i="15" s="1"/>
  <c r="BI348" i="15"/>
  <c r="BH348" i="15"/>
  <c r="BG348" i="15"/>
  <c r="BF348" i="15"/>
  <c r="T348" i="15"/>
  <c r="T347" i="15"/>
  <c r="R348" i="15"/>
  <c r="R347" i="15" s="1"/>
  <c r="P348" i="15"/>
  <c r="P347" i="15" s="1"/>
  <c r="BI345" i="15"/>
  <c r="BH345" i="15"/>
  <c r="BG345" i="15"/>
  <c r="BF345" i="15"/>
  <c r="T345" i="15"/>
  <c r="T344" i="15" s="1"/>
  <c r="R345" i="15"/>
  <c r="R344" i="15" s="1"/>
  <c r="P345" i="15"/>
  <c r="P344" i="15"/>
  <c r="BI342" i="15"/>
  <c r="BH342" i="15"/>
  <c r="BG342" i="15"/>
  <c r="BF342" i="15"/>
  <c r="T342" i="15"/>
  <c r="T341" i="15" s="1"/>
  <c r="R342" i="15"/>
  <c r="R341" i="15" s="1"/>
  <c r="P342" i="15"/>
  <c r="P341" i="15" s="1"/>
  <c r="BI339" i="15"/>
  <c r="BH339" i="15"/>
  <c r="BG339" i="15"/>
  <c r="BF339" i="15"/>
  <c r="T339" i="15"/>
  <c r="T338" i="15"/>
  <c r="R339" i="15"/>
  <c r="R338" i="15"/>
  <c r="P339" i="15"/>
  <c r="P338" i="15" s="1"/>
  <c r="BI336" i="15"/>
  <c r="BH336" i="15"/>
  <c r="BG336" i="15"/>
  <c r="BF336" i="15"/>
  <c r="T336" i="15"/>
  <c r="T335" i="15"/>
  <c r="R336" i="15"/>
  <c r="R335" i="15" s="1"/>
  <c r="P336" i="15"/>
  <c r="P335" i="15" s="1"/>
  <c r="BI333" i="15"/>
  <c r="BH333" i="15"/>
  <c r="BG333" i="15"/>
  <c r="BF333" i="15"/>
  <c r="T333" i="15"/>
  <c r="T332" i="15" s="1"/>
  <c r="R333" i="15"/>
  <c r="R332" i="15" s="1"/>
  <c r="P333" i="15"/>
  <c r="P332" i="15" s="1"/>
  <c r="BI330" i="15"/>
  <c r="BH330" i="15"/>
  <c r="BG330" i="15"/>
  <c r="BF330" i="15"/>
  <c r="T330" i="15"/>
  <c r="T329" i="15" s="1"/>
  <c r="R330" i="15"/>
  <c r="R329" i="15"/>
  <c r="P330" i="15"/>
  <c r="P329" i="15" s="1"/>
  <c r="BI327" i="15"/>
  <c r="BH327" i="15"/>
  <c r="BG327" i="15"/>
  <c r="BF327" i="15"/>
  <c r="T327" i="15"/>
  <c r="T326" i="15" s="1"/>
  <c r="R327" i="15"/>
  <c r="R326" i="15" s="1"/>
  <c r="P327" i="15"/>
  <c r="P326" i="15" s="1"/>
  <c r="BI324" i="15"/>
  <c r="BH324" i="15"/>
  <c r="BG324" i="15"/>
  <c r="BF324" i="15"/>
  <c r="T324" i="15"/>
  <c r="T323" i="15"/>
  <c r="R324" i="15"/>
  <c r="R323" i="15" s="1"/>
  <c r="P324" i="15"/>
  <c r="P323" i="15" s="1"/>
  <c r="BI321" i="15"/>
  <c r="BH321" i="15"/>
  <c r="BG321" i="15"/>
  <c r="BF321" i="15"/>
  <c r="T321" i="15"/>
  <c r="R321" i="15"/>
  <c r="P321" i="15"/>
  <c r="BI317" i="15"/>
  <c r="BH317" i="15"/>
  <c r="BG317" i="15"/>
  <c r="BF317" i="15"/>
  <c r="T317" i="15"/>
  <c r="T316" i="15"/>
  <c r="R317" i="15"/>
  <c r="R316" i="15" s="1"/>
  <c r="P317" i="15"/>
  <c r="P316" i="15"/>
  <c r="BI314" i="15"/>
  <c r="BH314" i="15"/>
  <c r="BG314" i="15"/>
  <c r="BF314" i="15"/>
  <c r="T314" i="15"/>
  <c r="T313" i="15" s="1"/>
  <c r="R314" i="15"/>
  <c r="R313" i="15"/>
  <c r="P314" i="15"/>
  <c r="P313" i="15"/>
  <c r="BI311" i="15"/>
  <c r="BH311" i="15"/>
  <c r="BG311" i="15"/>
  <c r="BF311" i="15"/>
  <c r="T311" i="15"/>
  <c r="R311" i="15"/>
  <c r="P311" i="15"/>
  <c r="BI309" i="15"/>
  <c r="BH309" i="15"/>
  <c r="BG309" i="15"/>
  <c r="BF309" i="15"/>
  <c r="T309" i="15"/>
  <c r="R309" i="15"/>
  <c r="P309" i="15"/>
  <c r="BI306" i="15"/>
  <c r="BH306" i="15"/>
  <c r="BG306" i="15"/>
  <c r="BF306" i="15"/>
  <c r="T306" i="15"/>
  <c r="T305" i="15" s="1"/>
  <c r="R306" i="15"/>
  <c r="R305" i="15"/>
  <c r="P306" i="15"/>
  <c r="P305" i="15"/>
  <c r="BI303" i="15"/>
  <c r="BH303" i="15"/>
  <c r="BG303" i="15"/>
  <c r="BF303" i="15"/>
  <c r="T303" i="15"/>
  <c r="T302" i="15"/>
  <c r="R303" i="15"/>
  <c r="R302" i="15" s="1"/>
  <c r="P303" i="15"/>
  <c r="P302" i="15"/>
  <c r="BI300" i="15"/>
  <c r="BH300" i="15"/>
  <c r="BG300" i="15"/>
  <c r="BF300" i="15"/>
  <c r="T300" i="15"/>
  <c r="R300" i="15"/>
  <c r="P300" i="15"/>
  <c r="BI298" i="15"/>
  <c r="BH298" i="15"/>
  <c r="BG298" i="15"/>
  <c r="BF298" i="15"/>
  <c r="T298" i="15"/>
  <c r="R298" i="15"/>
  <c r="P298" i="15"/>
  <c r="BI296" i="15"/>
  <c r="BH296" i="15"/>
  <c r="BG296" i="15"/>
  <c r="BF296" i="15"/>
  <c r="T296" i="15"/>
  <c r="R296" i="15"/>
  <c r="P296" i="15"/>
  <c r="BI293" i="15"/>
  <c r="BH293" i="15"/>
  <c r="BG293" i="15"/>
  <c r="BF293" i="15"/>
  <c r="T293" i="15"/>
  <c r="T292" i="15" s="1"/>
  <c r="R293" i="15"/>
  <c r="R292" i="15" s="1"/>
  <c r="P293" i="15"/>
  <c r="P292" i="15" s="1"/>
  <c r="BI290" i="15"/>
  <c r="BH290" i="15"/>
  <c r="BG290" i="15"/>
  <c r="BF290" i="15"/>
  <c r="T290" i="15"/>
  <c r="T289" i="15" s="1"/>
  <c r="R290" i="15"/>
  <c r="R289" i="15" s="1"/>
  <c r="P290" i="15"/>
  <c r="P289" i="15"/>
  <c r="BI287" i="15"/>
  <c r="BH287" i="15"/>
  <c r="BG287" i="15"/>
  <c r="BF287" i="15"/>
  <c r="T287" i="15"/>
  <c r="T286" i="15" s="1"/>
  <c r="R287" i="15"/>
  <c r="R286" i="15" s="1"/>
  <c r="P287" i="15"/>
  <c r="P286" i="15" s="1"/>
  <c r="BI284" i="15"/>
  <c r="BH284" i="15"/>
  <c r="BG284" i="15"/>
  <c r="BF284" i="15"/>
  <c r="T284" i="15"/>
  <c r="T283" i="15"/>
  <c r="R284" i="15"/>
  <c r="R283" i="15" s="1"/>
  <c r="P284" i="15"/>
  <c r="P283" i="15" s="1"/>
  <c r="BI281" i="15"/>
  <c r="BH281" i="15"/>
  <c r="BG281" i="15"/>
  <c r="BF281" i="15"/>
  <c r="T281" i="15"/>
  <c r="T280" i="15" s="1"/>
  <c r="R281" i="15"/>
  <c r="R280" i="15" s="1"/>
  <c r="P281" i="15"/>
  <c r="P280" i="15" s="1"/>
  <c r="BI278" i="15"/>
  <c r="BH278" i="15"/>
  <c r="BG278" i="15"/>
  <c r="BF278" i="15"/>
  <c r="T278" i="15"/>
  <c r="T277" i="15" s="1"/>
  <c r="R278" i="15"/>
  <c r="R277" i="15" s="1"/>
  <c r="P278" i="15"/>
  <c r="P277" i="15" s="1"/>
  <c r="BI275" i="15"/>
  <c r="BH275" i="15"/>
  <c r="BG275" i="15"/>
  <c r="BF275" i="15"/>
  <c r="T275" i="15"/>
  <c r="T274" i="15" s="1"/>
  <c r="R275" i="15"/>
  <c r="R274" i="15"/>
  <c r="P275" i="15"/>
  <c r="P274" i="15" s="1"/>
  <c r="BI272" i="15"/>
  <c r="BH272" i="15"/>
  <c r="BG272" i="15"/>
  <c r="BF272" i="15"/>
  <c r="T272" i="15"/>
  <c r="T271" i="15" s="1"/>
  <c r="R272" i="15"/>
  <c r="R271" i="15" s="1"/>
  <c r="P272" i="15"/>
  <c r="P271" i="15" s="1"/>
  <c r="BI269" i="15"/>
  <c r="BH269" i="15"/>
  <c r="BG269" i="15"/>
  <c r="BF269" i="15"/>
  <c r="T269" i="15"/>
  <c r="R269" i="15"/>
  <c r="P269" i="15"/>
  <c r="BI267" i="15"/>
  <c r="BH267" i="15"/>
  <c r="BG267" i="15"/>
  <c r="BF267" i="15"/>
  <c r="T267" i="15"/>
  <c r="R267" i="15"/>
  <c r="P267" i="15"/>
  <c r="BI265" i="15"/>
  <c r="BH265" i="15"/>
  <c r="BG265" i="15"/>
  <c r="BF265" i="15"/>
  <c r="T265" i="15"/>
  <c r="R265" i="15"/>
  <c r="P265" i="15"/>
  <c r="BI263" i="15"/>
  <c r="BH263" i="15"/>
  <c r="BG263" i="15"/>
  <c r="BF263" i="15"/>
  <c r="T263" i="15"/>
  <c r="R263" i="15"/>
  <c r="P263" i="15"/>
  <c r="BI260" i="15"/>
  <c r="BH260" i="15"/>
  <c r="BG260" i="15"/>
  <c r="BF260" i="15"/>
  <c r="T260" i="15"/>
  <c r="T259" i="15" s="1"/>
  <c r="R260" i="15"/>
  <c r="R259" i="15"/>
  <c r="P260" i="15"/>
  <c r="P259" i="15" s="1"/>
  <c r="BI257" i="15"/>
  <c r="BH257" i="15"/>
  <c r="BG257" i="15"/>
  <c r="BF257" i="15"/>
  <c r="T257" i="15"/>
  <c r="T256" i="15" s="1"/>
  <c r="R257" i="15"/>
  <c r="R256" i="15" s="1"/>
  <c r="P257" i="15"/>
  <c r="P256" i="15" s="1"/>
  <c r="BI254" i="15"/>
  <c r="BH254" i="15"/>
  <c r="BG254" i="15"/>
  <c r="BF254" i="15"/>
  <c r="T254" i="15"/>
  <c r="R254" i="15"/>
  <c r="P254" i="15"/>
  <c r="BI252" i="15"/>
  <c r="BH252" i="15"/>
  <c r="BG252" i="15"/>
  <c r="BF252" i="15"/>
  <c r="T252" i="15"/>
  <c r="R252" i="15"/>
  <c r="P252" i="15"/>
  <c r="BI249" i="15"/>
  <c r="BH249" i="15"/>
  <c r="BG249" i="15"/>
  <c r="BF249" i="15"/>
  <c r="T249" i="15"/>
  <c r="R249" i="15"/>
  <c r="P249" i="15"/>
  <c r="BI247" i="15"/>
  <c r="BH247" i="15"/>
  <c r="BG247" i="15"/>
  <c r="BF247" i="15"/>
  <c r="T247" i="15"/>
  <c r="R247" i="15"/>
  <c r="P247" i="15"/>
  <c r="BI244" i="15"/>
  <c r="BH244" i="15"/>
  <c r="BG244" i="15"/>
  <c r="BF244" i="15"/>
  <c r="T244" i="15"/>
  <c r="T243" i="15" s="1"/>
  <c r="R244" i="15"/>
  <c r="R243" i="15"/>
  <c r="P244" i="15"/>
  <c r="P243" i="15" s="1"/>
  <c r="BI240" i="15"/>
  <c r="BH240" i="15"/>
  <c r="BG240" i="15"/>
  <c r="BF240" i="15"/>
  <c r="T240" i="15"/>
  <c r="R240" i="15"/>
  <c r="P240" i="15"/>
  <c r="BI238" i="15"/>
  <c r="BH238" i="15"/>
  <c r="BG238" i="15"/>
  <c r="BF238" i="15"/>
  <c r="T238" i="15"/>
  <c r="R238" i="15"/>
  <c r="P238" i="15"/>
  <c r="BI236" i="15"/>
  <c r="BH236" i="15"/>
  <c r="BG236" i="15"/>
  <c r="BF236" i="15"/>
  <c r="T236" i="15"/>
  <c r="R236" i="15"/>
  <c r="P236" i="15"/>
  <c r="BI233" i="15"/>
  <c r="BH233" i="15"/>
  <c r="BG233" i="15"/>
  <c r="BF233" i="15"/>
  <c r="T233" i="15"/>
  <c r="T232" i="15" s="1"/>
  <c r="R233" i="15"/>
  <c r="R232" i="15" s="1"/>
  <c r="P233" i="15"/>
  <c r="P232" i="15" s="1"/>
  <c r="BI230" i="15"/>
  <c r="BH230" i="15"/>
  <c r="BG230" i="15"/>
  <c r="BF230" i="15"/>
  <c r="T230" i="15"/>
  <c r="R230" i="15"/>
  <c r="P230" i="15"/>
  <c r="BI228" i="15"/>
  <c r="BH228" i="15"/>
  <c r="BG228" i="15"/>
  <c r="BF228" i="15"/>
  <c r="T228" i="15"/>
  <c r="R228" i="15"/>
  <c r="P228" i="15"/>
  <c r="BI226" i="15"/>
  <c r="BH226" i="15"/>
  <c r="BG226" i="15"/>
  <c r="BF226" i="15"/>
  <c r="T226" i="15"/>
  <c r="R226" i="15"/>
  <c r="P226" i="15"/>
  <c r="BI223" i="15"/>
  <c r="BH223" i="15"/>
  <c r="BG223" i="15"/>
  <c r="BF223" i="15"/>
  <c r="T223" i="15"/>
  <c r="R223" i="15"/>
  <c r="P223" i="15"/>
  <c r="BI221" i="15"/>
  <c r="BH221" i="15"/>
  <c r="BG221" i="15"/>
  <c r="BF221" i="15"/>
  <c r="T221" i="15"/>
  <c r="R221" i="15"/>
  <c r="P221" i="15"/>
  <c r="BI218" i="15"/>
  <c r="BH218" i="15"/>
  <c r="BG218" i="15"/>
  <c r="BF218" i="15"/>
  <c r="T218" i="15"/>
  <c r="T217" i="15" s="1"/>
  <c r="R218" i="15"/>
  <c r="R217" i="15" s="1"/>
  <c r="P218" i="15"/>
  <c r="P217" i="15" s="1"/>
  <c r="BI215" i="15"/>
  <c r="BH215" i="15"/>
  <c r="BG215" i="15"/>
  <c r="BF215" i="15"/>
  <c r="T215" i="15"/>
  <c r="T214" i="15" s="1"/>
  <c r="R215" i="15"/>
  <c r="R214" i="15" s="1"/>
  <c r="P215" i="15"/>
  <c r="P214" i="15" s="1"/>
  <c r="BI212" i="15"/>
  <c r="BH212" i="15"/>
  <c r="BG212" i="15"/>
  <c r="BF212" i="15"/>
  <c r="T212" i="15"/>
  <c r="T211" i="15" s="1"/>
  <c r="R212" i="15"/>
  <c r="R211" i="15"/>
  <c r="P212" i="15"/>
  <c r="P211" i="15" s="1"/>
  <c r="BI207" i="15"/>
  <c r="BH207" i="15"/>
  <c r="BG207" i="15"/>
  <c r="BF207" i="15"/>
  <c r="T207" i="15"/>
  <c r="T206" i="15" s="1"/>
  <c r="R207" i="15"/>
  <c r="R206" i="15" s="1"/>
  <c r="P207" i="15"/>
  <c r="P206" i="15" s="1"/>
  <c r="BI204" i="15"/>
  <c r="BH204" i="15"/>
  <c r="BG204" i="15"/>
  <c r="BF204" i="15"/>
  <c r="T204" i="15"/>
  <c r="R204" i="15"/>
  <c r="P204" i="15"/>
  <c r="BI202" i="15"/>
  <c r="BH202" i="15"/>
  <c r="BG202" i="15"/>
  <c r="BF202" i="15"/>
  <c r="T202" i="15"/>
  <c r="R202" i="15"/>
  <c r="P202" i="15"/>
  <c r="BI200" i="15"/>
  <c r="BH200" i="15"/>
  <c r="BG200" i="15"/>
  <c r="BF200" i="15"/>
  <c r="T200" i="15"/>
  <c r="R200" i="15"/>
  <c r="P200" i="15"/>
  <c r="BI198" i="15"/>
  <c r="BH198" i="15"/>
  <c r="BG198" i="15"/>
  <c r="BF198" i="15"/>
  <c r="T198" i="15"/>
  <c r="R198" i="15"/>
  <c r="P198" i="15"/>
  <c r="BI196" i="15"/>
  <c r="BH196" i="15"/>
  <c r="BG196" i="15"/>
  <c r="BF196" i="15"/>
  <c r="T196" i="15"/>
  <c r="R196" i="15"/>
  <c r="P196" i="15"/>
  <c r="BI194" i="15"/>
  <c r="BH194" i="15"/>
  <c r="BG194" i="15"/>
  <c r="BF194" i="15"/>
  <c r="T194" i="15"/>
  <c r="R194" i="15"/>
  <c r="P194" i="15"/>
  <c r="BI191" i="15"/>
  <c r="BH191" i="15"/>
  <c r="BG191" i="15"/>
  <c r="BF191" i="15"/>
  <c r="T191" i="15"/>
  <c r="T190" i="15" s="1"/>
  <c r="R191" i="15"/>
  <c r="R190" i="15" s="1"/>
  <c r="P191" i="15"/>
  <c r="P190" i="15"/>
  <c r="BI188" i="15"/>
  <c r="BH188" i="15"/>
  <c r="BG188" i="15"/>
  <c r="BF188" i="15"/>
  <c r="T188" i="15"/>
  <c r="R188" i="15"/>
  <c r="P188" i="15"/>
  <c r="BI186" i="15"/>
  <c r="BH186" i="15"/>
  <c r="BG186" i="15"/>
  <c r="BF186" i="15"/>
  <c r="T186" i="15"/>
  <c r="R186" i="15"/>
  <c r="P186" i="15"/>
  <c r="BI184" i="15"/>
  <c r="BH184" i="15"/>
  <c r="BG184" i="15"/>
  <c r="BF184" i="15"/>
  <c r="T184" i="15"/>
  <c r="R184" i="15"/>
  <c r="P184" i="15"/>
  <c r="BI181" i="15"/>
  <c r="BH181" i="15"/>
  <c r="BG181" i="15"/>
  <c r="BF181" i="15"/>
  <c r="T181" i="15"/>
  <c r="R181" i="15"/>
  <c r="P181" i="15"/>
  <c r="BI179" i="15"/>
  <c r="BH179" i="15"/>
  <c r="BG179" i="15"/>
  <c r="BF179" i="15"/>
  <c r="T179" i="15"/>
  <c r="R179" i="15"/>
  <c r="P179" i="15"/>
  <c r="BI177" i="15"/>
  <c r="BH177" i="15"/>
  <c r="BG177" i="15"/>
  <c r="BF177" i="15"/>
  <c r="T177" i="15"/>
  <c r="R177" i="15"/>
  <c r="P177" i="15"/>
  <c r="BI174" i="15"/>
  <c r="BH174" i="15"/>
  <c r="BG174" i="15"/>
  <c r="BF174" i="15"/>
  <c r="T174" i="15"/>
  <c r="R174" i="15"/>
  <c r="P174" i="15"/>
  <c r="BI172" i="15"/>
  <c r="BH172" i="15"/>
  <c r="BG172" i="15"/>
  <c r="BF172" i="15"/>
  <c r="T172" i="15"/>
  <c r="R172" i="15"/>
  <c r="P172" i="15"/>
  <c r="BI169" i="15"/>
  <c r="BH169" i="15"/>
  <c r="BG169" i="15"/>
  <c r="BF169" i="15"/>
  <c r="T169" i="15"/>
  <c r="R169" i="15"/>
  <c r="P169" i="15"/>
  <c r="BI167" i="15"/>
  <c r="BH167" i="15"/>
  <c r="BG167" i="15"/>
  <c r="BF167" i="15"/>
  <c r="T167" i="15"/>
  <c r="R167" i="15"/>
  <c r="P167" i="15"/>
  <c r="BI165" i="15"/>
  <c r="BH165" i="15"/>
  <c r="BG165" i="15"/>
  <c r="BF165" i="15"/>
  <c r="T165" i="15"/>
  <c r="R165" i="15"/>
  <c r="P165" i="15"/>
  <c r="BI163" i="15"/>
  <c r="BH163" i="15"/>
  <c r="BG163" i="15"/>
  <c r="BF163" i="15"/>
  <c r="T163" i="15"/>
  <c r="R163" i="15"/>
  <c r="P163" i="15"/>
  <c r="BI160" i="15"/>
  <c r="BH160" i="15"/>
  <c r="BG160" i="15"/>
  <c r="BF160" i="15"/>
  <c r="T160" i="15"/>
  <c r="R160" i="15"/>
  <c r="P160" i="15"/>
  <c r="BI158" i="15"/>
  <c r="BH158" i="15"/>
  <c r="BG158" i="15"/>
  <c r="BF158" i="15"/>
  <c r="T158" i="15"/>
  <c r="R158" i="15"/>
  <c r="P158" i="15"/>
  <c r="BI156" i="15"/>
  <c r="BH156" i="15"/>
  <c r="BG156" i="15"/>
  <c r="BF156" i="15"/>
  <c r="T156" i="15"/>
  <c r="R156" i="15"/>
  <c r="P156" i="15"/>
  <c r="BI154" i="15"/>
  <c r="BH154" i="15"/>
  <c r="BG154" i="15"/>
  <c r="BF154" i="15"/>
  <c r="T154" i="15"/>
  <c r="R154" i="15"/>
  <c r="P154" i="15"/>
  <c r="BI152" i="15"/>
  <c r="BH152" i="15"/>
  <c r="BG152" i="15"/>
  <c r="BF152" i="15"/>
  <c r="T152" i="15"/>
  <c r="R152" i="15"/>
  <c r="P152" i="15"/>
  <c r="BI150" i="15"/>
  <c r="BH150" i="15"/>
  <c r="BG150" i="15"/>
  <c r="BF150" i="15"/>
  <c r="T150" i="15"/>
  <c r="R150" i="15"/>
  <c r="P150" i="15"/>
  <c r="BI148" i="15"/>
  <c r="BH148" i="15"/>
  <c r="BG148" i="15"/>
  <c r="BF148" i="15"/>
  <c r="T148" i="15"/>
  <c r="R148" i="15"/>
  <c r="P148" i="15"/>
  <c r="BI146" i="15"/>
  <c r="BH146" i="15"/>
  <c r="BG146" i="15"/>
  <c r="BF146" i="15"/>
  <c r="T146" i="15"/>
  <c r="R146" i="15"/>
  <c r="P146" i="15"/>
  <c r="BI144" i="15"/>
  <c r="BH144" i="15"/>
  <c r="BG144" i="15"/>
  <c r="BF144" i="15"/>
  <c r="T144" i="15"/>
  <c r="R144" i="15"/>
  <c r="P144" i="15"/>
  <c r="BI142" i="15"/>
  <c r="BH142" i="15"/>
  <c r="BG142" i="15"/>
  <c r="BF142" i="15"/>
  <c r="T142" i="15"/>
  <c r="R142" i="15"/>
  <c r="P142" i="15"/>
  <c r="BI140" i="15"/>
  <c r="BH140" i="15"/>
  <c r="BG140" i="15"/>
  <c r="BF140" i="15"/>
  <c r="T140" i="15"/>
  <c r="R140" i="15"/>
  <c r="P140" i="15"/>
  <c r="BI136" i="15"/>
  <c r="BH136" i="15"/>
  <c r="BG136" i="15"/>
  <c r="BF136" i="15"/>
  <c r="T136" i="15"/>
  <c r="T135" i="15"/>
  <c r="R136" i="15"/>
  <c r="R135" i="15" s="1"/>
  <c r="P136" i="15"/>
  <c r="P135" i="15"/>
  <c r="J130" i="15"/>
  <c r="J129" i="15"/>
  <c r="F129" i="15"/>
  <c r="F127" i="15"/>
  <c r="E125" i="15"/>
  <c r="J55" i="15"/>
  <c r="J54" i="15"/>
  <c r="F54" i="15"/>
  <c r="F52" i="15"/>
  <c r="E50" i="15"/>
  <c r="J18" i="15"/>
  <c r="E18" i="15"/>
  <c r="F130" i="15" s="1"/>
  <c r="J17" i="15"/>
  <c r="J12" i="15"/>
  <c r="J52" i="15"/>
  <c r="E7" i="15"/>
  <c r="E48" i="15" s="1"/>
  <c r="J260" i="14"/>
  <c r="J204" i="14"/>
  <c r="J37" i="14"/>
  <c r="J36" i="14"/>
  <c r="AY67" i="1"/>
  <c r="J35" i="14"/>
  <c r="AX67" i="1" s="1"/>
  <c r="BI332" i="14"/>
  <c r="BH332" i="14"/>
  <c r="BG332" i="14"/>
  <c r="BF332" i="14"/>
  <c r="T332" i="14"/>
  <c r="T331" i="14"/>
  <c r="R332" i="14"/>
  <c r="R331" i="14" s="1"/>
  <c r="P332" i="14"/>
  <c r="P331" i="14"/>
  <c r="BI329" i="14"/>
  <c r="BH329" i="14"/>
  <c r="BG329" i="14"/>
  <c r="BF329" i="14"/>
  <c r="T329" i="14"/>
  <c r="T328" i="14" s="1"/>
  <c r="R329" i="14"/>
  <c r="R328" i="14" s="1"/>
  <c r="P329" i="14"/>
  <c r="P328" i="14" s="1"/>
  <c r="BI326" i="14"/>
  <c r="BH326" i="14"/>
  <c r="BG326" i="14"/>
  <c r="BF326" i="14"/>
  <c r="T326" i="14"/>
  <c r="T325" i="14" s="1"/>
  <c r="R326" i="14"/>
  <c r="R325" i="14"/>
  <c r="P326" i="14"/>
  <c r="P325" i="14"/>
  <c r="BI323" i="14"/>
  <c r="BH323" i="14"/>
  <c r="BG323" i="14"/>
  <c r="BF323" i="14"/>
  <c r="T323" i="14"/>
  <c r="T322" i="14" s="1"/>
  <c r="R323" i="14"/>
  <c r="R322" i="14" s="1"/>
  <c r="P323" i="14"/>
  <c r="P322" i="14" s="1"/>
  <c r="BI320" i="14"/>
  <c r="BH320" i="14"/>
  <c r="BG320" i="14"/>
  <c r="BF320" i="14"/>
  <c r="T320" i="14"/>
  <c r="T319" i="14"/>
  <c r="R320" i="14"/>
  <c r="R319" i="14" s="1"/>
  <c r="P320" i="14"/>
  <c r="P319" i="14" s="1"/>
  <c r="BI317" i="14"/>
  <c r="BH317" i="14"/>
  <c r="BG317" i="14"/>
  <c r="BF317" i="14"/>
  <c r="T317" i="14"/>
  <c r="T316" i="14" s="1"/>
  <c r="R317" i="14"/>
  <c r="R316" i="14" s="1"/>
  <c r="P317" i="14"/>
  <c r="P316" i="14"/>
  <c r="BI314" i="14"/>
  <c r="BH314" i="14"/>
  <c r="BG314" i="14"/>
  <c r="BF314" i="14"/>
  <c r="T314" i="14"/>
  <c r="T313" i="14"/>
  <c r="R314" i="14"/>
  <c r="R313" i="14" s="1"/>
  <c r="P314" i="14"/>
  <c r="P313" i="14" s="1"/>
  <c r="BI311" i="14"/>
  <c r="BH311" i="14"/>
  <c r="BG311" i="14"/>
  <c r="BF311" i="14"/>
  <c r="T311" i="14"/>
  <c r="T310" i="14"/>
  <c r="R311" i="14"/>
  <c r="R310" i="14"/>
  <c r="P311" i="14"/>
  <c r="P310" i="14" s="1"/>
  <c r="BI308" i="14"/>
  <c r="BH308" i="14"/>
  <c r="BG308" i="14"/>
  <c r="BF308" i="14"/>
  <c r="T308" i="14"/>
  <c r="T307" i="14" s="1"/>
  <c r="R308" i="14"/>
  <c r="R307" i="14" s="1"/>
  <c r="P308" i="14"/>
  <c r="P307" i="14" s="1"/>
  <c r="BI305" i="14"/>
  <c r="BH305" i="14"/>
  <c r="BG305" i="14"/>
  <c r="BF305" i="14"/>
  <c r="T305" i="14"/>
  <c r="T304" i="14" s="1"/>
  <c r="R305" i="14"/>
  <c r="R304" i="14" s="1"/>
  <c r="P305" i="14"/>
  <c r="P304" i="14" s="1"/>
  <c r="BI302" i="14"/>
  <c r="BH302" i="14"/>
  <c r="BG302" i="14"/>
  <c r="BF302" i="14"/>
  <c r="T302" i="14"/>
  <c r="T301" i="14" s="1"/>
  <c r="R302" i="14"/>
  <c r="R301" i="14"/>
  <c r="P302" i="14"/>
  <c r="P301" i="14" s="1"/>
  <c r="BI299" i="14"/>
  <c r="BH299" i="14"/>
  <c r="BG299" i="14"/>
  <c r="BF299" i="14"/>
  <c r="T299" i="14"/>
  <c r="R299" i="14"/>
  <c r="P299" i="14"/>
  <c r="BI295" i="14"/>
  <c r="BH295" i="14"/>
  <c r="BG295" i="14"/>
  <c r="BF295" i="14"/>
  <c r="T295" i="14"/>
  <c r="T294" i="14" s="1"/>
  <c r="R295" i="14"/>
  <c r="R294" i="14"/>
  <c r="P295" i="14"/>
  <c r="P294" i="14" s="1"/>
  <c r="BI292" i="14"/>
  <c r="BH292" i="14"/>
  <c r="BG292" i="14"/>
  <c r="BF292" i="14"/>
  <c r="T292" i="14"/>
  <c r="T291" i="14" s="1"/>
  <c r="R292" i="14"/>
  <c r="R291" i="14" s="1"/>
  <c r="P292" i="14"/>
  <c r="P291" i="14"/>
  <c r="BI289" i="14"/>
  <c r="BH289" i="14"/>
  <c r="BG289" i="14"/>
  <c r="BF289" i="14"/>
  <c r="T289" i="14"/>
  <c r="R289" i="14"/>
  <c r="P289" i="14"/>
  <c r="BI287" i="14"/>
  <c r="BH287" i="14"/>
  <c r="BG287" i="14"/>
  <c r="BF287" i="14"/>
  <c r="T287" i="14"/>
  <c r="R287" i="14"/>
  <c r="P287" i="14"/>
  <c r="BI284" i="14"/>
  <c r="BH284" i="14"/>
  <c r="BG284" i="14"/>
  <c r="BF284" i="14"/>
  <c r="T284" i="14"/>
  <c r="T283" i="14"/>
  <c r="R284" i="14"/>
  <c r="R283" i="14" s="1"/>
  <c r="P284" i="14"/>
  <c r="P283" i="14"/>
  <c r="BI281" i="14"/>
  <c r="BH281" i="14"/>
  <c r="BG281" i="14"/>
  <c r="BF281" i="14"/>
  <c r="T281" i="14"/>
  <c r="T280" i="14" s="1"/>
  <c r="R281" i="14"/>
  <c r="R280" i="14"/>
  <c r="P281" i="14"/>
  <c r="P280" i="14" s="1"/>
  <c r="BI278" i="14"/>
  <c r="BH278" i="14"/>
  <c r="BG278" i="14"/>
  <c r="BF278" i="14"/>
  <c r="T278" i="14"/>
  <c r="R278" i="14"/>
  <c r="P278" i="14"/>
  <c r="BI276" i="14"/>
  <c r="BH276" i="14"/>
  <c r="BG276" i="14"/>
  <c r="BF276" i="14"/>
  <c r="T276" i="14"/>
  <c r="R276" i="14"/>
  <c r="P276" i="14"/>
  <c r="BI274" i="14"/>
  <c r="BH274" i="14"/>
  <c r="BG274" i="14"/>
  <c r="BF274" i="14"/>
  <c r="T274" i="14"/>
  <c r="R274" i="14"/>
  <c r="P274" i="14"/>
  <c r="BI271" i="14"/>
  <c r="BH271" i="14"/>
  <c r="BG271" i="14"/>
  <c r="BF271" i="14"/>
  <c r="T271" i="14"/>
  <c r="R271" i="14"/>
  <c r="P271" i="14"/>
  <c r="BI269" i="14"/>
  <c r="BH269" i="14"/>
  <c r="BG269" i="14"/>
  <c r="BF269" i="14"/>
  <c r="T269" i="14"/>
  <c r="R269" i="14"/>
  <c r="P269" i="14"/>
  <c r="BI267" i="14"/>
  <c r="BH267" i="14"/>
  <c r="BG267" i="14"/>
  <c r="BF267" i="14"/>
  <c r="T267" i="14"/>
  <c r="R267" i="14"/>
  <c r="P267" i="14"/>
  <c r="BI265" i="14"/>
  <c r="BH265" i="14"/>
  <c r="BG265" i="14"/>
  <c r="BF265" i="14"/>
  <c r="T265" i="14"/>
  <c r="R265" i="14"/>
  <c r="P265" i="14"/>
  <c r="BI262" i="14"/>
  <c r="BH262" i="14"/>
  <c r="BG262" i="14"/>
  <c r="BF262" i="14"/>
  <c r="T262" i="14"/>
  <c r="T261" i="14" s="1"/>
  <c r="R262" i="14"/>
  <c r="R261" i="14" s="1"/>
  <c r="P262" i="14"/>
  <c r="P261" i="14"/>
  <c r="J90" i="14"/>
  <c r="BI258" i="14"/>
  <c r="BH258" i="14"/>
  <c r="BG258" i="14"/>
  <c r="BF258" i="14"/>
  <c r="T258" i="14"/>
  <c r="T257" i="14"/>
  <c r="R258" i="14"/>
  <c r="R257" i="14" s="1"/>
  <c r="P258" i="14"/>
  <c r="P257" i="14"/>
  <c r="BI255" i="14"/>
  <c r="BH255" i="14"/>
  <c r="BG255" i="14"/>
  <c r="BF255" i="14"/>
  <c r="T255" i="14"/>
  <c r="T254" i="14" s="1"/>
  <c r="R255" i="14"/>
  <c r="R254" i="14"/>
  <c r="P255" i="14"/>
  <c r="P254" i="14" s="1"/>
  <c r="BI252" i="14"/>
  <c r="BH252" i="14"/>
  <c r="BG252" i="14"/>
  <c r="BF252" i="14"/>
  <c r="T252" i="14"/>
  <c r="T251" i="14"/>
  <c r="R252" i="14"/>
  <c r="R251" i="14" s="1"/>
  <c r="P252" i="14"/>
  <c r="P251" i="14" s="1"/>
  <c r="BI249" i="14"/>
  <c r="BH249" i="14"/>
  <c r="BG249" i="14"/>
  <c r="BF249" i="14"/>
  <c r="T249" i="14"/>
  <c r="T248" i="14" s="1"/>
  <c r="R249" i="14"/>
  <c r="R248" i="14"/>
  <c r="P249" i="14"/>
  <c r="P248" i="14" s="1"/>
  <c r="BI246" i="14"/>
  <c r="BH246" i="14"/>
  <c r="BG246" i="14"/>
  <c r="BF246" i="14"/>
  <c r="T246" i="14"/>
  <c r="T245" i="14" s="1"/>
  <c r="R246" i="14"/>
  <c r="R245" i="14" s="1"/>
  <c r="P246" i="14"/>
  <c r="P245" i="14"/>
  <c r="BI243" i="14"/>
  <c r="BH243" i="14"/>
  <c r="BG243" i="14"/>
  <c r="BF243" i="14"/>
  <c r="T243" i="14"/>
  <c r="R243" i="14"/>
  <c r="P243" i="14"/>
  <c r="BI241" i="14"/>
  <c r="BH241" i="14"/>
  <c r="BG241" i="14"/>
  <c r="BF241" i="14"/>
  <c r="T241" i="14"/>
  <c r="R241" i="14"/>
  <c r="P241" i="14"/>
  <c r="BI239" i="14"/>
  <c r="BH239" i="14"/>
  <c r="BG239" i="14"/>
  <c r="BF239" i="14"/>
  <c r="T239" i="14"/>
  <c r="R239" i="14"/>
  <c r="P239" i="14"/>
  <c r="BI236" i="14"/>
  <c r="BH236" i="14"/>
  <c r="BG236" i="14"/>
  <c r="BF236" i="14"/>
  <c r="T236" i="14"/>
  <c r="R236" i="14"/>
  <c r="P236" i="14"/>
  <c r="BI234" i="14"/>
  <c r="BH234" i="14"/>
  <c r="BG234" i="14"/>
  <c r="BF234" i="14"/>
  <c r="T234" i="14"/>
  <c r="R234" i="14"/>
  <c r="P234" i="14"/>
  <c r="BI231" i="14"/>
  <c r="BH231" i="14"/>
  <c r="BG231" i="14"/>
  <c r="BF231" i="14"/>
  <c r="T231" i="14"/>
  <c r="R231" i="14"/>
  <c r="P231" i="14"/>
  <c r="BI229" i="14"/>
  <c r="BH229" i="14"/>
  <c r="BG229" i="14"/>
  <c r="BF229" i="14"/>
  <c r="T229" i="14"/>
  <c r="R229" i="14"/>
  <c r="P229" i="14"/>
  <c r="BI226" i="14"/>
  <c r="BH226" i="14"/>
  <c r="BG226" i="14"/>
  <c r="BF226" i="14"/>
  <c r="T226" i="14"/>
  <c r="T225" i="14"/>
  <c r="R226" i="14"/>
  <c r="R225" i="14" s="1"/>
  <c r="P226" i="14"/>
  <c r="P225" i="14" s="1"/>
  <c r="BI222" i="14"/>
  <c r="BH222" i="14"/>
  <c r="BG222" i="14"/>
  <c r="BF222" i="14"/>
  <c r="T222" i="14"/>
  <c r="R222" i="14"/>
  <c r="P222" i="14"/>
  <c r="BI220" i="14"/>
  <c r="BH220" i="14"/>
  <c r="BG220" i="14"/>
  <c r="BF220" i="14"/>
  <c r="T220" i="14"/>
  <c r="R220" i="14"/>
  <c r="P220" i="14"/>
  <c r="BI218" i="14"/>
  <c r="BH218" i="14"/>
  <c r="BG218" i="14"/>
  <c r="BF218" i="14"/>
  <c r="T218" i="14"/>
  <c r="R218" i="14"/>
  <c r="P218" i="14"/>
  <c r="BI215" i="14"/>
  <c r="BH215" i="14"/>
  <c r="BG215" i="14"/>
  <c r="BF215" i="14"/>
  <c r="T215" i="14"/>
  <c r="T214" i="14" s="1"/>
  <c r="R215" i="14"/>
  <c r="R214" i="14"/>
  <c r="P215" i="14"/>
  <c r="P214" i="14"/>
  <c r="BI212" i="14"/>
  <c r="BH212" i="14"/>
  <c r="BG212" i="14"/>
  <c r="BF212" i="14"/>
  <c r="T212" i="14"/>
  <c r="T211" i="14"/>
  <c r="R212" i="14"/>
  <c r="R211" i="14" s="1"/>
  <c r="P212" i="14"/>
  <c r="P211" i="14"/>
  <c r="BI209" i="14"/>
  <c r="BH209" i="14"/>
  <c r="BG209" i="14"/>
  <c r="BF209" i="14"/>
  <c r="T209" i="14"/>
  <c r="T208" i="14" s="1"/>
  <c r="R209" i="14"/>
  <c r="R208" i="14"/>
  <c r="P209" i="14"/>
  <c r="P208" i="14" s="1"/>
  <c r="BI206" i="14"/>
  <c r="BH206" i="14"/>
  <c r="BG206" i="14"/>
  <c r="BF206" i="14"/>
  <c r="T206" i="14"/>
  <c r="T205" i="14"/>
  <c r="R206" i="14"/>
  <c r="R205" i="14" s="1"/>
  <c r="P206" i="14"/>
  <c r="P205" i="14"/>
  <c r="J74" i="14"/>
  <c r="BI202" i="14"/>
  <c r="BH202" i="14"/>
  <c r="BG202" i="14"/>
  <c r="BF202" i="14"/>
  <c r="T202" i="14"/>
  <c r="T201" i="14"/>
  <c r="R202" i="14"/>
  <c r="R201" i="14" s="1"/>
  <c r="P202" i="14"/>
  <c r="P201" i="14" s="1"/>
  <c r="BI199" i="14"/>
  <c r="BH199" i="14"/>
  <c r="BG199" i="14"/>
  <c r="BF199" i="14"/>
  <c r="T199" i="14"/>
  <c r="T198" i="14" s="1"/>
  <c r="R199" i="14"/>
  <c r="R198" i="14" s="1"/>
  <c r="P199" i="14"/>
  <c r="P198" i="14"/>
  <c r="BI194" i="14"/>
  <c r="BH194" i="14"/>
  <c r="BG194" i="14"/>
  <c r="BF194" i="14"/>
  <c r="T194" i="14"/>
  <c r="T193" i="14" s="1"/>
  <c r="R194" i="14"/>
  <c r="R193" i="14" s="1"/>
  <c r="P194" i="14"/>
  <c r="P193" i="14" s="1"/>
  <c r="BI191" i="14"/>
  <c r="BH191" i="14"/>
  <c r="BG191" i="14"/>
  <c r="BF191" i="14"/>
  <c r="T191" i="14"/>
  <c r="R191" i="14"/>
  <c r="P191" i="14"/>
  <c r="BI189" i="14"/>
  <c r="BH189" i="14"/>
  <c r="BG189" i="14"/>
  <c r="BF189" i="14"/>
  <c r="T189" i="14"/>
  <c r="R189" i="14"/>
  <c r="P189" i="14"/>
  <c r="BI187" i="14"/>
  <c r="BH187" i="14"/>
  <c r="BG187" i="14"/>
  <c r="BF187" i="14"/>
  <c r="T187" i="14"/>
  <c r="R187" i="14"/>
  <c r="P187" i="14"/>
  <c r="BI185" i="14"/>
  <c r="BH185" i="14"/>
  <c r="BG185" i="14"/>
  <c r="BF185" i="14"/>
  <c r="T185" i="14"/>
  <c r="R185" i="14"/>
  <c r="P185" i="14"/>
  <c r="BI183" i="14"/>
  <c r="BH183" i="14"/>
  <c r="BG183" i="14"/>
  <c r="BF183" i="14"/>
  <c r="T183" i="14"/>
  <c r="R183" i="14"/>
  <c r="P183" i="14"/>
  <c r="BI180" i="14"/>
  <c r="BH180" i="14"/>
  <c r="BG180" i="14"/>
  <c r="BF180" i="14"/>
  <c r="T180" i="14"/>
  <c r="R180" i="14"/>
  <c r="P180" i="14"/>
  <c r="BI178" i="14"/>
  <c r="BH178" i="14"/>
  <c r="BG178" i="14"/>
  <c r="BF178" i="14"/>
  <c r="T178" i="14"/>
  <c r="R178" i="14"/>
  <c r="P178" i="14"/>
  <c r="BI176" i="14"/>
  <c r="BH176" i="14"/>
  <c r="BG176" i="14"/>
  <c r="BF176" i="14"/>
  <c r="T176" i="14"/>
  <c r="R176" i="14"/>
  <c r="P176" i="14"/>
  <c r="BI173" i="14"/>
  <c r="BH173" i="14"/>
  <c r="BG173" i="14"/>
  <c r="BF173" i="14"/>
  <c r="T173" i="14"/>
  <c r="R173" i="14"/>
  <c r="P173" i="14"/>
  <c r="BI171" i="14"/>
  <c r="BH171" i="14"/>
  <c r="BG171" i="14"/>
  <c r="BF171" i="14"/>
  <c r="T171" i="14"/>
  <c r="R171" i="14"/>
  <c r="P171" i="14"/>
  <c r="BI169" i="14"/>
  <c r="BH169" i="14"/>
  <c r="BG169" i="14"/>
  <c r="BF169" i="14"/>
  <c r="T169" i="14"/>
  <c r="R169" i="14"/>
  <c r="P169" i="14"/>
  <c r="BI166" i="14"/>
  <c r="BH166" i="14"/>
  <c r="BG166" i="14"/>
  <c r="BF166" i="14"/>
  <c r="T166" i="14"/>
  <c r="R166" i="14"/>
  <c r="P166" i="14"/>
  <c r="BI164" i="14"/>
  <c r="BH164" i="14"/>
  <c r="BG164" i="14"/>
  <c r="BF164" i="14"/>
  <c r="T164" i="14"/>
  <c r="R164" i="14"/>
  <c r="P164" i="14"/>
  <c r="BI161" i="14"/>
  <c r="BH161" i="14"/>
  <c r="BG161" i="14"/>
  <c r="BF161" i="14"/>
  <c r="T161" i="14"/>
  <c r="R161" i="14"/>
  <c r="P161" i="14"/>
  <c r="BI159" i="14"/>
  <c r="BH159" i="14"/>
  <c r="BG159" i="14"/>
  <c r="BF159" i="14"/>
  <c r="T159" i="14"/>
  <c r="R159" i="14"/>
  <c r="P159" i="14"/>
  <c r="BI157" i="14"/>
  <c r="BH157" i="14"/>
  <c r="BG157" i="14"/>
  <c r="BF157" i="14"/>
  <c r="T157" i="14"/>
  <c r="R157" i="14"/>
  <c r="P157" i="14"/>
  <c r="BI154" i="14"/>
  <c r="BH154" i="14"/>
  <c r="BG154" i="14"/>
  <c r="BF154" i="14"/>
  <c r="T154" i="14"/>
  <c r="R154" i="14"/>
  <c r="P154" i="14"/>
  <c r="BI152" i="14"/>
  <c r="BH152" i="14"/>
  <c r="BG152" i="14"/>
  <c r="BF152" i="14"/>
  <c r="T152" i="14"/>
  <c r="R152" i="14"/>
  <c r="P152" i="14"/>
  <c r="BI150" i="14"/>
  <c r="BH150" i="14"/>
  <c r="BG150" i="14"/>
  <c r="BF150" i="14"/>
  <c r="T150" i="14"/>
  <c r="R150" i="14"/>
  <c r="P150" i="14"/>
  <c r="BI148" i="14"/>
  <c r="BH148" i="14"/>
  <c r="BG148" i="14"/>
  <c r="BF148" i="14"/>
  <c r="T148" i="14"/>
  <c r="R148" i="14"/>
  <c r="P148" i="14"/>
  <c r="BI146" i="14"/>
  <c r="BH146" i="14"/>
  <c r="BG146" i="14"/>
  <c r="BF146" i="14"/>
  <c r="T146" i="14"/>
  <c r="R146" i="14"/>
  <c r="P146" i="14"/>
  <c r="BI144" i="14"/>
  <c r="BH144" i="14"/>
  <c r="BG144" i="14"/>
  <c r="BF144" i="14"/>
  <c r="T144" i="14"/>
  <c r="R144" i="14"/>
  <c r="P144" i="14"/>
  <c r="BI142" i="14"/>
  <c r="BH142" i="14"/>
  <c r="BG142" i="14"/>
  <c r="BF142" i="14"/>
  <c r="T142" i="14"/>
  <c r="R142" i="14"/>
  <c r="P142" i="14"/>
  <c r="BI140" i="14"/>
  <c r="BH140" i="14"/>
  <c r="BG140" i="14"/>
  <c r="BF140" i="14"/>
  <c r="T140" i="14"/>
  <c r="R140" i="14"/>
  <c r="P140" i="14"/>
  <c r="BI138" i="14"/>
  <c r="BH138" i="14"/>
  <c r="BG138" i="14"/>
  <c r="BF138" i="14"/>
  <c r="T138" i="14"/>
  <c r="R138" i="14"/>
  <c r="P138" i="14"/>
  <c r="BI134" i="14"/>
  <c r="BH134" i="14"/>
  <c r="BG134" i="14"/>
  <c r="BF134" i="14"/>
  <c r="T134" i="14"/>
  <c r="T133" i="14" s="1"/>
  <c r="R134" i="14"/>
  <c r="R133" i="14" s="1"/>
  <c r="P134" i="14"/>
  <c r="P133" i="14"/>
  <c r="J128" i="14"/>
  <c r="J127" i="14"/>
  <c r="F127" i="14"/>
  <c r="F125" i="14"/>
  <c r="E123" i="14"/>
  <c r="J55" i="14"/>
  <c r="J54" i="14"/>
  <c r="F54" i="14"/>
  <c r="F52" i="14"/>
  <c r="E50" i="14"/>
  <c r="J18" i="14"/>
  <c r="E18" i="14"/>
  <c r="F55" i="14"/>
  <c r="J17" i="14"/>
  <c r="J12" i="14"/>
  <c r="J125" i="14"/>
  <c r="E7" i="14"/>
  <c r="E48" i="14" s="1"/>
  <c r="J37" i="13"/>
  <c r="J36" i="13"/>
  <c r="AY66" i="1"/>
  <c r="J35" i="13"/>
  <c r="AX66" i="1"/>
  <c r="BI341" i="13"/>
  <c r="BH341" i="13"/>
  <c r="BG341" i="13"/>
  <c r="BF341" i="13"/>
  <c r="T341" i="13"/>
  <c r="R341" i="13"/>
  <c r="R312" i="13" s="1"/>
  <c r="P341" i="13"/>
  <c r="BI337" i="13"/>
  <c r="BH337" i="13"/>
  <c r="BG337" i="13"/>
  <c r="BF337" i="13"/>
  <c r="T337" i="13"/>
  <c r="R337" i="13"/>
  <c r="P337" i="13"/>
  <c r="P312" i="13" s="1"/>
  <c r="BI328" i="13"/>
  <c r="BH328" i="13"/>
  <c r="BG328" i="13"/>
  <c r="BF328" i="13"/>
  <c r="T328" i="13"/>
  <c r="R328" i="13"/>
  <c r="P328" i="13"/>
  <c r="BI313" i="13"/>
  <c r="BH313" i="13"/>
  <c r="BG313" i="13"/>
  <c r="BF313" i="13"/>
  <c r="T313" i="13"/>
  <c r="T312" i="13" s="1"/>
  <c r="R313" i="13"/>
  <c r="P313" i="13"/>
  <c r="BI309" i="13"/>
  <c r="BH309" i="13"/>
  <c r="BG309" i="13"/>
  <c r="BF309" i="13"/>
  <c r="T309" i="13"/>
  <c r="R309" i="13"/>
  <c r="P309" i="13"/>
  <c r="BI305" i="13"/>
  <c r="BH305" i="13"/>
  <c r="BG305" i="13"/>
  <c r="BF305" i="13"/>
  <c r="T305" i="13"/>
  <c r="R305" i="13"/>
  <c r="P305" i="13"/>
  <c r="BI302" i="13"/>
  <c r="BH302" i="13"/>
  <c r="BG302" i="13"/>
  <c r="BF302" i="13"/>
  <c r="T302" i="13"/>
  <c r="R302" i="13"/>
  <c r="P302" i="13"/>
  <c r="BI295" i="13"/>
  <c r="BH295" i="13"/>
  <c r="BG295" i="13"/>
  <c r="BF295" i="13"/>
  <c r="T295" i="13"/>
  <c r="R295" i="13"/>
  <c r="P295" i="13"/>
  <c r="BI291" i="13"/>
  <c r="BH291" i="13"/>
  <c r="BG291" i="13"/>
  <c r="BF291" i="13"/>
  <c r="T291" i="13"/>
  <c r="R291" i="13"/>
  <c r="P291" i="13"/>
  <c r="BI289" i="13"/>
  <c r="BH289" i="13"/>
  <c r="BG289" i="13"/>
  <c r="BF289" i="13"/>
  <c r="T289" i="13"/>
  <c r="R289" i="13"/>
  <c r="P289" i="13"/>
  <c r="BI286" i="13"/>
  <c r="BH286" i="13"/>
  <c r="BG286" i="13"/>
  <c r="BF286" i="13"/>
  <c r="T286" i="13"/>
  <c r="R286" i="13"/>
  <c r="P286" i="13"/>
  <c r="BI283" i="13"/>
  <c r="BH283" i="13"/>
  <c r="BG283" i="13"/>
  <c r="BF283" i="13"/>
  <c r="T283" i="13"/>
  <c r="R283" i="13"/>
  <c r="P283" i="13"/>
  <c r="BI280" i="13"/>
  <c r="BH280" i="13"/>
  <c r="BG280" i="13"/>
  <c r="BF280" i="13"/>
  <c r="T280" i="13"/>
  <c r="R280" i="13"/>
  <c r="P280" i="13"/>
  <c r="BI277" i="13"/>
  <c r="BH277" i="13"/>
  <c r="BG277" i="13"/>
  <c r="BF277" i="13"/>
  <c r="T277" i="13"/>
  <c r="R277" i="13"/>
  <c r="P277" i="13"/>
  <c r="BI274" i="13"/>
  <c r="BH274" i="13"/>
  <c r="BG274" i="13"/>
  <c r="BF274" i="13"/>
  <c r="T274" i="13"/>
  <c r="R274" i="13"/>
  <c r="P274" i="13"/>
  <c r="BI271" i="13"/>
  <c r="BH271" i="13"/>
  <c r="BG271" i="13"/>
  <c r="BF271" i="13"/>
  <c r="T271" i="13"/>
  <c r="R271" i="13"/>
  <c r="P271" i="13"/>
  <c r="BI268" i="13"/>
  <c r="BH268" i="13"/>
  <c r="BG268" i="13"/>
  <c r="BF268" i="13"/>
  <c r="T268" i="13"/>
  <c r="R268" i="13"/>
  <c r="P268" i="13"/>
  <c r="BI265" i="13"/>
  <c r="BH265" i="13"/>
  <c r="BG265" i="13"/>
  <c r="BF265" i="13"/>
  <c r="T265" i="13"/>
  <c r="R265" i="13"/>
  <c r="P265" i="13"/>
  <c r="BI262" i="13"/>
  <c r="BH262" i="13"/>
  <c r="BG262" i="13"/>
  <c r="BF262" i="13"/>
  <c r="T262" i="13"/>
  <c r="R262" i="13"/>
  <c r="P262" i="13"/>
  <c r="BI259" i="13"/>
  <c r="BH259" i="13"/>
  <c r="BG259" i="13"/>
  <c r="BF259" i="13"/>
  <c r="T259" i="13"/>
  <c r="R259" i="13"/>
  <c r="P259" i="13"/>
  <c r="BI256" i="13"/>
  <c r="BH256" i="13"/>
  <c r="BG256" i="13"/>
  <c r="BF256" i="13"/>
  <c r="T256" i="13"/>
  <c r="R256" i="13"/>
  <c r="P256" i="13"/>
  <c r="BI253" i="13"/>
  <c r="BH253" i="13"/>
  <c r="BG253" i="13"/>
  <c r="BF253" i="13"/>
  <c r="T253" i="13"/>
  <c r="R253" i="13"/>
  <c r="P253" i="13"/>
  <c r="BI250" i="13"/>
  <c r="BH250" i="13"/>
  <c r="BG250" i="13"/>
  <c r="BF250" i="13"/>
  <c r="T250" i="13"/>
  <c r="R250" i="13"/>
  <c r="P250" i="13"/>
  <c r="BI247" i="13"/>
  <c r="BH247" i="13"/>
  <c r="BG247" i="13"/>
  <c r="BF247" i="13"/>
  <c r="T247" i="13"/>
  <c r="R247" i="13"/>
  <c r="P247" i="13"/>
  <c r="BI244" i="13"/>
  <c r="BH244" i="13"/>
  <c r="BG244" i="13"/>
  <c r="BF244" i="13"/>
  <c r="T244" i="13"/>
  <c r="R244" i="13"/>
  <c r="P244" i="13"/>
  <c r="BI241" i="13"/>
  <c r="BH241" i="13"/>
  <c r="BG241" i="13"/>
  <c r="BF241" i="13"/>
  <c r="T241" i="13"/>
  <c r="R241" i="13"/>
  <c r="P241" i="13"/>
  <c r="BI238" i="13"/>
  <c r="BH238" i="13"/>
  <c r="BG238" i="13"/>
  <c r="BF238" i="13"/>
  <c r="T238" i="13"/>
  <c r="R238" i="13"/>
  <c r="P238" i="13"/>
  <c r="BI234" i="13"/>
  <c r="BH234" i="13"/>
  <c r="BG234" i="13"/>
  <c r="BF234" i="13"/>
  <c r="T234" i="13"/>
  <c r="R234" i="13"/>
  <c r="P234" i="13"/>
  <c r="BI231" i="13"/>
  <c r="BH231" i="13"/>
  <c r="BG231" i="13"/>
  <c r="BF231" i="13"/>
  <c r="T231" i="13"/>
  <c r="R231" i="13"/>
  <c r="P231" i="13"/>
  <c r="BI228" i="13"/>
  <c r="BH228" i="13"/>
  <c r="BG228" i="13"/>
  <c r="BF228" i="13"/>
  <c r="T228" i="13"/>
  <c r="R228" i="13"/>
  <c r="P228" i="13"/>
  <c r="BI225" i="13"/>
  <c r="BH225" i="13"/>
  <c r="BG225" i="13"/>
  <c r="BF225" i="13"/>
  <c r="T225" i="13"/>
  <c r="R225" i="13"/>
  <c r="P225" i="13"/>
  <c r="BI222" i="13"/>
  <c r="BH222" i="13"/>
  <c r="BG222" i="13"/>
  <c r="BF222" i="13"/>
  <c r="T222" i="13"/>
  <c r="R222" i="13"/>
  <c r="P222" i="13"/>
  <c r="BI218" i="13"/>
  <c r="BH218" i="13"/>
  <c r="BG218" i="13"/>
  <c r="BF218" i="13"/>
  <c r="T218" i="13"/>
  <c r="R218" i="13"/>
  <c r="P218" i="13"/>
  <c r="BI215" i="13"/>
  <c r="BH215" i="13"/>
  <c r="BG215" i="13"/>
  <c r="BF215" i="13"/>
  <c r="T215" i="13"/>
  <c r="R215" i="13"/>
  <c r="P215" i="13"/>
  <c r="BI212" i="13"/>
  <c r="BH212" i="13"/>
  <c r="BG212" i="13"/>
  <c r="BF212" i="13"/>
  <c r="T212" i="13"/>
  <c r="R212" i="13"/>
  <c r="P212" i="13"/>
  <c r="BI209" i="13"/>
  <c r="BH209" i="13"/>
  <c r="BG209" i="13"/>
  <c r="BF209" i="13"/>
  <c r="T209" i="13"/>
  <c r="R209" i="13"/>
  <c r="P209" i="13"/>
  <c r="BI206" i="13"/>
  <c r="BH206" i="13"/>
  <c r="BG206" i="13"/>
  <c r="BF206" i="13"/>
  <c r="T206" i="13"/>
  <c r="R206" i="13"/>
  <c r="P206" i="13"/>
  <c r="BI203" i="13"/>
  <c r="BH203" i="13"/>
  <c r="BG203" i="13"/>
  <c r="BF203" i="13"/>
  <c r="T203" i="13"/>
  <c r="R203" i="13"/>
  <c r="P203" i="13"/>
  <c r="BI200" i="13"/>
  <c r="BH200" i="13"/>
  <c r="BG200" i="13"/>
  <c r="BF200" i="13"/>
  <c r="T200" i="13"/>
  <c r="R200" i="13"/>
  <c r="P200" i="13"/>
  <c r="BI197" i="13"/>
  <c r="BH197" i="13"/>
  <c r="BG197" i="13"/>
  <c r="BF197" i="13"/>
  <c r="T197" i="13"/>
  <c r="R197" i="13"/>
  <c r="P197" i="13"/>
  <c r="BI194" i="13"/>
  <c r="BH194" i="13"/>
  <c r="BG194" i="13"/>
  <c r="BF194" i="13"/>
  <c r="T194" i="13"/>
  <c r="R194" i="13"/>
  <c r="P194" i="13"/>
  <c r="BI191" i="13"/>
  <c r="BH191" i="13"/>
  <c r="BG191" i="13"/>
  <c r="BF191" i="13"/>
  <c r="T191" i="13"/>
  <c r="R191" i="13"/>
  <c r="P191" i="13"/>
  <c r="BI188" i="13"/>
  <c r="BH188" i="13"/>
  <c r="BG188" i="13"/>
  <c r="BF188" i="13"/>
  <c r="T188" i="13"/>
  <c r="R188" i="13"/>
  <c r="P188" i="13"/>
  <c r="BI185" i="13"/>
  <c r="BH185" i="13"/>
  <c r="BG185" i="13"/>
  <c r="BF185" i="13"/>
  <c r="T185" i="13"/>
  <c r="R185" i="13"/>
  <c r="P185" i="13"/>
  <c r="BI182" i="13"/>
  <c r="BH182" i="13"/>
  <c r="BG182" i="13"/>
  <c r="BF182" i="13"/>
  <c r="T182" i="13"/>
  <c r="R182" i="13"/>
  <c r="P182" i="13"/>
  <c r="BI179" i="13"/>
  <c r="BH179" i="13"/>
  <c r="BG179" i="13"/>
  <c r="BF179" i="13"/>
  <c r="T179" i="13"/>
  <c r="R179" i="13"/>
  <c r="P179" i="13"/>
  <c r="BI176" i="13"/>
  <c r="BH176" i="13"/>
  <c r="BG176" i="13"/>
  <c r="BF176" i="13"/>
  <c r="T176" i="13"/>
  <c r="R176" i="13"/>
  <c r="P176" i="13"/>
  <c r="BI173" i="13"/>
  <c r="BH173" i="13"/>
  <c r="BG173" i="13"/>
  <c r="BF173" i="13"/>
  <c r="T173" i="13"/>
  <c r="R173" i="13"/>
  <c r="P173" i="13"/>
  <c r="BI170" i="13"/>
  <c r="BH170" i="13"/>
  <c r="BG170" i="13"/>
  <c r="BF170" i="13"/>
  <c r="T170" i="13"/>
  <c r="R170" i="13"/>
  <c r="P170" i="13"/>
  <c r="BI167" i="13"/>
  <c r="BH167" i="13"/>
  <c r="BG167" i="13"/>
  <c r="BF167" i="13"/>
  <c r="T167" i="13"/>
  <c r="R167" i="13"/>
  <c r="P167" i="13"/>
  <c r="BI164" i="13"/>
  <c r="BH164" i="13"/>
  <c r="BG164" i="13"/>
  <c r="BF164" i="13"/>
  <c r="T164" i="13"/>
  <c r="R164" i="13"/>
  <c r="P164" i="13"/>
  <c r="BI161" i="13"/>
  <c r="BH161" i="13"/>
  <c r="BG161" i="13"/>
  <c r="BF161" i="13"/>
  <c r="T161" i="13"/>
  <c r="R161" i="13"/>
  <c r="P161" i="13"/>
  <c r="BI158" i="13"/>
  <c r="BH158" i="13"/>
  <c r="BG158" i="13"/>
  <c r="BF158" i="13"/>
  <c r="T158" i="13"/>
  <c r="R158" i="13"/>
  <c r="P158" i="13"/>
  <c r="BI155" i="13"/>
  <c r="BH155" i="13"/>
  <c r="BG155" i="13"/>
  <c r="BF155" i="13"/>
  <c r="T155" i="13"/>
  <c r="R155" i="13"/>
  <c r="P155" i="13"/>
  <c r="BI152" i="13"/>
  <c r="BH152" i="13"/>
  <c r="BG152" i="13"/>
  <c r="BF152" i="13"/>
  <c r="T152" i="13"/>
  <c r="R152" i="13"/>
  <c r="P152" i="13"/>
  <c r="BI149" i="13"/>
  <c r="BH149" i="13"/>
  <c r="BG149" i="13"/>
  <c r="BF149" i="13"/>
  <c r="T149" i="13"/>
  <c r="R149" i="13"/>
  <c r="P149" i="13"/>
  <c r="BI146" i="13"/>
  <c r="BH146" i="13"/>
  <c r="BG146" i="13"/>
  <c r="BF146" i="13"/>
  <c r="T146" i="13"/>
  <c r="R146" i="13"/>
  <c r="P146" i="13"/>
  <c r="BI143" i="13"/>
  <c r="BH143" i="13"/>
  <c r="BG143" i="13"/>
  <c r="BF143" i="13"/>
  <c r="T143" i="13"/>
  <c r="R143" i="13"/>
  <c r="P143" i="13"/>
  <c r="BI140" i="13"/>
  <c r="BH140" i="13"/>
  <c r="BG140" i="13"/>
  <c r="BF140" i="13"/>
  <c r="T140" i="13"/>
  <c r="R140" i="13"/>
  <c r="P140" i="13"/>
  <c r="BI136" i="13"/>
  <c r="BH136" i="13"/>
  <c r="BG136" i="13"/>
  <c r="BF136" i="13"/>
  <c r="T136" i="13"/>
  <c r="R136" i="13"/>
  <c r="P136" i="13"/>
  <c r="BI133" i="13"/>
  <c r="BH133" i="13"/>
  <c r="BG133" i="13"/>
  <c r="BF133" i="13"/>
  <c r="T133" i="13"/>
  <c r="R133" i="13"/>
  <c r="P133" i="13"/>
  <c r="BI130" i="13"/>
  <c r="BH130" i="13"/>
  <c r="BG130" i="13"/>
  <c r="BF130" i="13"/>
  <c r="T130" i="13"/>
  <c r="R130" i="13"/>
  <c r="P130" i="13"/>
  <c r="BI127" i="13"/>
  <c r="BH127" i="13"/>
  <c r="BG127" i="13"/>
  <c r="BF127" i="13"/>
  <c r="T127" i="13"/>
  <c r="R127" i="13"/>
  <c r="P127" i="13"/>
  <c r="BI124" i="13"/>
  <c r="BH124" i="13"/>
  <c r="BG124" i="13"/>
  <c r="BF124" i="13"/>
  <c r="T124" i="13"/>
  <c r="R124" i="13"/>
  <c r="P124" i="13"/>
  <c r="BI121" i="13"/>
  <c r="BH121" i="13"/>
  <c r="BG121" i="13"/>
  <c r="BF121" i="13"/>
  <c r="T121" i="13"/>
  <c r="R121" i="13"/>
  <c r="P121" i="13"/>
  <c r="BI118" i="13"/>
  <c r="BH118" i="13"/>
  <c r="BG118" i="13"/>
  <c r="BF118" i="13"/>
  <c r="T118" i="13"/>
  <c r="R118" i="13"/>
  <c r="P118" i="13"/>
  <c r="BI115" i="13"/>
  <c r="BH115" i="13"/>
  <c r="BG115" i="13"/>
  <c r="BF115" i="13"/>
  <c r="T115" i="13"/>
  <c r="R115" i="13"/>
  <c r="P115" i="13"/>
  <c r="BI112" i="13"/>
  <c r="BH112" i="13"/>
  <c r="BG112" i="13"/>
  <c r="BF112" i="13"/>
  <c r="T112" i="13"/>
  <c r="R112" i="13"/>
  <c r="P112" i="13"/>
  <c r="BI109" i="13"/>
  <c r="BH109" i="13"/>
  <c r="BG109" i="13"/>
  <c r="BF109" i="13"/>
  <c r="T109" i="13"/>
  <c r="R109" i="13"/>
  <c r="P109" i="13"/>
  <c r="BI106" i="13"/>
  <c r="BH106" i="13"/>
  <c r="BG106" i="13"/>
  <c r="BF106" i="13"/>
  <c r="T106" i="13"/>
  <c r="R106" i="13"/>
  <c r="P106" i="13"/>
  <c r="BI103" i="13"/>
  <c r="BH103" i="13"/>
  <c r="BG103" i="13"/>
  <c r="BF103" i="13"/>
  <c r="T103" i="13"/>
  <c r="R103" i="13"/>
  <c r="P103" i="13"/>
  <c r="BI100" i="13"/>
  <c r="BH100" i="13"/>
  <c r="BG100" i="13"/>
  <c r="BF100" i="13"/>
  <c r="T100" i="13"/>
  <c r="R100" i="13"/>
  <c r="P100" i="13"/>
  <c r="BI97" i="13"/>
  <c r="BH97" i="13"/>
  <c r="BG97" i="13"/>
  <c r="BF97" i="13"/>
  <c r="T97" i="13"/>
  <c r="R97" i="13"/>
  <c r="P97" i="13"/>
  <c r="BI94" i="13"/>
  <c r="BH94" i="13"/>
  <c r="BG94" i="13"/>
  <c r="BF94" i="13"/>
  <c r="T94" i="13"/>
  <c r="R94" i="13"/>
  <c r="P94" i="13"/>
  <c r="BI91" i="13"/>
  <c r="BH91" i="13"/>
  <c r="BG91" i="13"/>
  <c r="BF91" i="13"/>
  <c r="T91" i="13"/>
  <c r="R91" i="13"/>
  <c r="P91" i="13"/>
  <c r="BI88" i="13"/>
  <c r="BH88" i="13"/>
  <c r="BG88" i="13"/>
  <c r="BF88" i="13"/>
  <c r="T88" i="13"/>
  <c r="R88" i="13"/>
  <c r="P88" i="13"/>
  <c r="BI85" i="13"/>
  <c r="BH85" i="13"/>
  <c r="BG85" i="13"/>
  <c r="BF85" i="13"/>
  <c r="T85" i="13"/>
  <c r="R85" i="13"/>
  <c r="P85" i="13"/>
  <c r="J79" i="13"/>
  <c r="J78" i="13"/>
  <c r="F78" i="13"/>
  <c r="F76" i="13"/>
  <c r="E74" i="13"/>
  <c r="J55" i="13"/>
  <c r="J54" i="13"/>
  <c r="F54" i="13"/>
  <c r="F52" i="13"/>
  <c r="E50" i="13"/>
  <c r="J18" i="13"/>
  <c r="E18" i="13"/>
  <c r="F79" i="13" s="1"/>
  <c r="J17" i="13"/>
  <c r="J12" i="13"/>
  <c r="J52" i="13" s="1"/>
  <c r="E7" i="13"/>
  <c r="E72" i="13" s="1"/>
  <c r="J37" i="12"/>
  <c r="J36" i="12"/>
  <c r="AY65" i="1"/>
  <c r="J35" i="12"/>
  <c r="AX65" i="1"/>
  <c r="BI333" i="12"/>
  <c r="BH333" i="12"/>
  <c r="BG333" i="12"/>
  <c r="BF333" i="12"/>
  <c r="T333" i="12"/>
  <c r="R333" i="12"/>
  <c r="P333" i="12"/>
  <c r="BI331" i="12"/>
  <c r="BH331" i="12"/>
  <c r="BG331" i="12"/>
  <c r="BF331" i="12"/>
  <c r="T331" i="12"/>
  <c r="R331" i="12"/>
  <c r="P331" i="12"/>
  <c r="BI329" i="12"/>
  <c r="BH329" i="12"/>
  <c r="BG329" i="12"/>
  <c r="BF329" i="12"/>
  <c r="T329" i="12"/>
  <c r="R329" i="12"/>
  <c r="P329" i="12"/>
  <c r="BI327" i="12"/>
  <c r="BH327" i="12"/>
  <c r="BG327" i="12"/>
  <c r="BF327" i="12"/>
  <c r="T327" i="12"/>
  <c r="R327" i="12"/>
  <c r="P327" i="12"/>
  <c r="BI325" i="12"/>
  <c r="BH325" i="12"/>
  <c r="BG325" i="12"/>
  <c r="BF325" i="12"/>
  <c r="T325" i="12"/>
  <c r="R325" i="12"/>
  <c r="P325" i="12"/>
  <c r="BI323" i="12"/>
  <c r="BH323" i="12"/>
  <c r="BG323" i="12"/>
  <c r="BF323" i="12"/>
  <c r="T323" i="12"/>
  <c r="R323" i="12"/>
  <c r="P323" i="12"/>
  <c r="BI321" i="12"/>
  <c r="BH321" i="12"/>
  <c r="BG321" i="12"/>
  <c r="BF321" i="12"/>
  <c r="T321" i="12"/>
  <c r="R321" i="12"/>
  <c r="P321" i="12"/>
  <c r="BI319" i="12"/>
  <c r="BH319" i="12"/>
  <c r="BG319" i="12"/>
  <c r="BF319" i="12"/>
  <c r="T319" i="12"/>
  <c r="R319" i="12"/>
  <c r="P319" i="12"/>
  <c r="BI317" i="12"/>
  <c r="BH317" i="12"/>
  <c r="BG317" i="12"/>
  <c r="BF317" i="12"/>
  <c r="T317" i="12"/>
  <c r="R317" i="12"/>
  <c r="P317" i="12"/>
  <c r="BI315" i="12"/>
  <c r="BH315" i="12"/>
  <c r="BG315" i="12"/>
  <c r="BF315" i="12"/>
  <c r="T315" i="12"/>
  <c r="R315" i="12"/>
  <c r="P315" i="12"/>
  <c r="BI313" i="12"/>
  <c r="BH313" i="12"/>
  <c r="BG313" i="12"/>
  <c r="BF313" i="12"/>
  <c r="T313" i="12"/>
  <c r="R313" i="12"/>
  <c r="P313" i="12"/>
  <c r="BI309" i="12"/>
  <c r="BH309" i="12"/>
  <c r="BG309" i="12"/>
  <c r="BF309" i="12"/>
  <c r="T309" i="12"/>
  <c r="R309" i="12"/>
  <c r="P309" i="12"/>
  <c r="BI307" i="12"/>
  <c r="BH307" i="12"/>
  <c r="BG307" i="12"/>
  <c r="BF307" i="12"/>
  <c r="T307" i="12"/>
  <c r="R307" i="12"/>
  <c r="P307" i="12"/>
  <c r="BI305" i="12"/>
  <c r="BH305" i="12"/>
  <c r="BG305" i="12"/>
  <c r="BF305" i="12"/>
  <c r="T305" i="12"/>
  <c r="R305" i="12"/>
  <c r="P305" i="12"/>
  <c r="BI301" i="12"/>
  <c r="BH301" i="12"/>
  <c r="BG301" i="12"/>
  <c r="BF301" i="12"/>
  <c r="T301" i="12"/>
  <c r="R301" i="12"/>
  <c r="P301" i="12"/>
  <c r="BI298" i="12"/>
  <c r="BH298" i="12"/>
  <c r="BG298" i="12"/>
  <c r="BF298" i="12"/>
  <c r="T298" i="12"/>
  <c r="R298" i="12"/>
  <c r="P298" i="12"/>
  <c r="BI295" i="12"/>
  <c r="BH295" i="12"/>
  <c r="BG295" i="12"/>
  <c r="BF295" i="12"/>
  <c r="T295" i="12"/>
  <c r="R295" i="12"/>
  <c r="P295" i="12"/>
  <c r="BI290" i="12"/>
  <c r="BH290" i="12"/>
  <c r="BG290" i="12"/>
  <c r="BF290" i="12"/>
  <c r="T290" i="12"/>
  <c r="R290" i="12"/>
  <c r="P290" i="12"/>
  <c r="BI287" i="12"/>
  <c r="BH287" i="12"/>
  <c r="BG287" i="12"/>
  <c r="BF287" i="12"/>
  <c r="T287" i="12"/>
  <c r="R287" i="12"/>
  <c r="P287" i="12"/>
  <c r="BI282" i="12"/>
  <c r="BH282" i="12"/>
  <c r="BG282" i="12"/>
  <c r="BF282" i="12"/>
  <c r="T282" i="12"/>
  <c r="R282" i="12"/>
  <c r="P282" i="12"/>
  <c r="BI277" i="12"/>
  <c r="BH277" i="12"/>
  <c r="BG277" i="12"/>
  <c r="BF277" i="12"/>
  <c r="T277" i="12"/>
  <c r="T276" i="12" s="1"/>
  <c r="R277" i="12"/>
  <c r="P277" i="12"/>
  <c r="P276" i="12" s="1"/>
  <c r="BI270" i="12"/>
  <c r="BH270" i="12"/>
  <c r="BG270" i="12"/>
  <c r="BF270" i="12"/>
  <c r="T270" i="12"/>
  <c r="R270" i="12"/>
  <c r="P270" i="12"/>
  <c r="BI265" i="12"/>
  <c r="BH265" i="12"/>
  <c r="BG265" i="12"/>
  <c r="BF265" i="12"/>
  <c r="T265" i="12"/>
  <c r="R265" i="12"/>
  <c r="P265" i="12"/>
  <c r="BI260" i="12"/>
  <c r="BH260" i="12"/>
  <c r="BG260" i="12"/>
  <c r="BF260" i="12"/>
  <c r="T260" i="12"/>
  <c r="R260" i="12"/>
  <c r="P260" i="12"/>
  <c r="BI254" i="12"/>
  <c r="BH254" i="12"/>
  <c r="BG254" i="12"/>
  <c r="BF254" i="12"/>
  <c r="T254" i="12"/>
  <c r="R254" i="12"/>
  <c r="P254" i="12"/>
  <c r="BI251" i="12"/>
  <c r="BH251" i="12"/>
  <c r="BG251" i="12"/>
  <c r="BF251" i="12"/>
  <c r="T251" i="12"/>
  <c r="R251" i="12"/>
  <c r="P251" i="12"/>
  <c r="BI248" i="12"/>
  <c r="BH248" i="12"/>
  <c r="BG248" i="12"/>
  <c r="BF248" i="12"/>
  <c r="T248" i="12"/>
  <c r="R248" i="12"/>
  <c r="P248" i="12"/>
  <c r="BI245" i="12"/>
  <c r="BH245" i="12"/>
  <c r="BG245" i="12"/>
  <c r="BF245" i="12"/>
  <c r="T245" i="12"/>
  <c r="R245" i="12"/>
  <c r="P245" i="12"/>
  <c r="BI241" i="12"/>
  <c r="BH241" i="12"/>
  <c r="BG241" i="12"/>
  <c r="BF241" i="12"/>
  <c r="T241" i="12"/>
  <c r="R241" i="12"/>
  <c r="P241" i="12"/>
  <c r="BI234" i="12"/>
  <c r="BH234" i="12"/>
  <c r="BG234" i="12"/>
  <c r="BF234" i="12"/>
  <c r="T234" i="12"/>
  <c r="R234" i="12"/>
  <c r="P234" i="12"/>
  <c r="BI229" i="12"/>
  <c r="BH229" i="12"/>
  <c r="BG229" i="12"/>
  <c r="BF229" i="12"/>
  <c r="T229" i="12"/>
  <c r="R229" i="12"/>
  <c r="P229" i="12"/>
  <c r="BI223" i="12"/>
  <c r="BH223" i="12"/>
  <c r="BG223" i="12"/>
  <c r="BF223" i="12"/>
  <c r="T223" i="12"/>
  <c r="T222" i="12"/>
  <c r="R223" i="12"/>
  <c r="R222" i="12"/>
  <c r="P223" i="12"/>
  <c r="P222" i="12" s="1"/>
  <c r="BI218" i="12"/>
  <c r="BH218" i="12"/>
  <c r="BG218" i="12"/>
  <c r="BF218" i="12"/>
  <c r="T218" i="12"/>
  <c r="R218" i="12"/>
  <c r="P218" i="12"/>
  <c r="BI212" i="12"/>
  <c r="BH212" i="12"/>
  <c r="BG212" i="12"/>
  <c r="BF212" i="12"/>
  <c r="T212" i="12"/>
  <c r="R212" i="12"/>
  <c r="P212" i="12"/>
  <c r="BI209" i="12"/>
  <c r="BH209" i="12"/>
  <c r="BG209" i="12"/>
  <c r="BF209" i="12"/>
  <c r="T209" i="12"/>
  <c r="R209" i="12"/>
  <c r="P209" i="12"/>
  <c r="BI203" i="12"/>
  <c r="BH203" i="12"/>
  <c r="BG203" i="12"/>
  <c r="BF203" i="12"/>
  <c r="T203" i="12"/>
  <c r="R203" i="12"/>
  <c r="P203" i="12"/>
  <c r="BI199" i="12"/>
  <c r="BH199" i="12"/>
  <c r="BG199" i="12"/>
  <c r="BF199" i="12"/>
  <c r="T199" i="12"/>
  <c r="R199" i="12"/>
  <c r="P199" i="12"/>
  <c r="BI195" i="12"/>
  <c r="BH195" i="12"/>
  <c r="BG195" i="12"/>
  <c r="BF195" i="12"/>
  <c r="T195" i="12"/>
  <c r="R195" i="12"/>
  <c r="P195" i="12"/>
  <c r="BI191" i="12"/>
  <c r="BH191" i="12"/>
  <c r="BG191" i="12"/>
  <c r="BF191" i="12"/>
  <c r="T191" i="12"/>
  <c r="R191" i="12"/>
  <c r="P191" i="12"/>
  <c r="BI187" i="12"/>
  <c r="BH187" i="12"/>
  <c r="BG187" i="12"/>
  <c r="BF187" i="12"/>
  <c r="T187" i="12"/>
  <c r="R187" i="12"/>
  <c r="P187" i="12"/>
  <c r="BI180" i="12"/>
  <c r="BH180" i="12"/>
  <c r="BG180" i="12"/>
  <c r="BF180" i="12"/>
  <c r="T180" i="12"/>
  <c r="R180" i="12"/>
  <c r="P180" i="12"/>
  <c r="BI176" i="12"/>
  <c r="BH176" i="12"/>
  <c r="BG176" i="12"/>
  <c r="BF176" i="12"/>
  <c r="T176" i="12"/>
  <c r="R176" i="12"/>
  <c r="P176" i="12"/>
  <c r="BI172" i="12"/>
  <c r="BH172" i="12"/>
  <c r="BG172" i="12"/>
  <c r="BF172" i="12"/>
  <c r="T172" i="12"/>
  <c r="R172" i="12"/>
  <c r="P172" i="12"/>
  <c r="BI169" i="12"/>
  <c r="BH169" i="12"/>
  <c r="BG169" i="12"/>
  <c r="BF169" i="12"/>
  <c r="T169" i="12"/>
  <c r="R169" i="12"/>
  <c r="P169" i="12"/>
  <c r="BI166" i="12"/>
  <c r="BH166" i="12"/>
  <c r="BG166" i="12"/>
  <c r="BF166" i="12"/>
  <c r="T166" i="12"/>
  <c r="R166" i="12"/>
  <c r="P166" i="12"/>
  <c r="BI163" i="12"/>
  <c r="BH163" i="12"/>
  <c r="BG163" i="12"/>
  <c r="BF163" i="12"/>
  <c r="T163" i="12"/>
  <c r="R163" i="12"/>
  <c r="P163" i="12"/>
  <c r="BI157" i="12"/>
  <c r="BH157" i="12"/>
  <c r="BG157" i="12"/>
  <c r="BF157" i="12"/>
  <c r="T157" i="12"/>
  <c r="R157" i="12"/>
  <c r="P157" i="12"/>
  <c r="BI154" i="12"/>
  <c r="BH154" i="12"/>
  <c r="BG154" i="12"/>
  <c r="BF154" i="12"/>
  <c r="T154" i="12"/>
  <c r="R154" i="12"/>
  <c r="P154" i="12"/>
  <c r="BI149" i="12"/>
  <c r="BH149" i="12"/>
  <c r="BG149" i="12"/>
  <c r="BF149" i="12"/>
  <c r="T149" i="12"/>
  <c r="R149" i="12"/>
  <c r="P149" i="12"/>
  <c r="BI145" i="12"/>
  <c r="BH145" i="12"/>
  <c r="BG145" i="12"/>
  <c r="BF145" i="12"/>
  <c r="T145" i="12"/>
  <c r="R145" i="12"/>
  <c r="P145" i="12"/>
  <c r="BI142" i="12"/>
  <c r="BH142" i="12"/>
  <c r="BG142" i="12"/>
  <c r="BF142" i="12"/>
  <c r="T142" i="12"/>
  <c r="R142" i="12"/>
  <c r="P142" i="12"/>
  <c r="BI136" i="12"/>
  <c r="BH136" i="12"/>
  <c r="BG136" i="12"/>
  <c r="BF136" i="12"/>
  <c r="T136" i="12"/>
  <c r="R136" i="12"/>
  <c r="P136" i="12"/>
  <c r="BI130" i="12"/>
  <c r="BH130" i="12"/>
  <c r="BG130" i="12"/>
  <c r="BF130" i="12"/>
  <c r="T130" i="12"/>
  <c r="R130" i="12"/>
  <c r="P130" i="12"/>
  <c r="BI126" i="12"/>
  <c r="BH126" i="12"/>
  <c r="BG126" i="12"/>
  <c r="BF126" i="12"/>
  <c r="T126" i="12"/>
  <c r="R126" i="12"/>
  <c r="P126" i="12"/>
  <c r="BI114" i="12"/>
  <c r="BH114" i="12"/>
  <c r="BG114" i="12"/>
  <c r="BF114" i="12"/>
  <c r="T114" i="12"/>
  <c r="R114" i="12"/>
  <c r="P114" i="12"/>
  <c r="BI108" i="12"/>
  <c r="BH108" i="12"/>
  <c r="BG108" i="12"/>
  <c r="BF108" i="12"/>
  <c r="T108" i="12"/>
  <c r="R108" i="12"/>
  <c r="P108" i="12"/>
  <c r="BI104" i="12"/>
  <c r="BH104" i="12"/>
  <c r="BG104" i="12"/>
  <c r="BF104" i="12"/>
  <c r="T104" i="12"/>
  <c r="R104" i="12"/>
  <c r="P104" i="12"/>
  <c r="BI100" i="12"/>
  <c r="BH100" i="12"/>
  <c r="BG100" i="12"/>
  <c r="BF100" i="12"/>
  <c r="T100" i="12"/>
  <c r="R100" i="12"/>
  <c r="P100" i="12"/>
  <c r="BI96" i="12"/>
  <c r="BH96" i="12"/>
  <c r="BG96" i="12"/>
  <c r="BF96" i="12"/>
  <c r="T96" i="12"/>
  <c r="R96" i="12"/>
  <c r="P96" i="12"/>
  <c r="BI92" i="12"/>
  <c r="BH92" i="12"/>
  <c r="BG92" i="12"/>
  <c r="BF92" i="12"/>
  <c r="T92" i="12"/>
  <c r="R92" i="12"/>
  <c r="P92" i="12"/>
  <c r="J86" i="12"/>
  <c r="J85" i="12"/>
  <c r="F85" i="12"/>
  <c r="F83" i="12"/>
  <c r="E81" i="12"/>
  <c r="J55" i="12"/>
  <c r="J54" i="12"/>
  <c r="F54" i="12"/>
  <c r="F52" i="12"/>
  <c r="E50" i="12"/>
  <c r="J18" i="12"/>
  <c r="E18" i="12"/>
  <c r="F55" i="12" s="1"/>
  <c r="J17" i="12"/>
  <c r="J12" i="12"/>
  <c r="J83" i="12" s="1"/>
  <c r="E7" i="12"/>
  <c r="E48" i="12" s="1"/>
  <c r="J37" i="11"/>
  <c r="J36" i="11"/>
  <c r="AY64" i="1"/>
  <c r="J35" i="11"/>
  <c r="AX64" i="1" s="1"/>
  <c r="BI594" i="11"/>
  <c r="BH594" i="11"/>
  <c r="BG594" i="11"/>
  <c r="BF594" i="11"/>
  <c r="T594" i="11"/>
  <c r="R594" i="11"/>
  <c r="P594" i="11"/>
  <c r="BI592" i="11"/>
  <c r="BH592" i="11"/>
  <c r="BG592" i="11"/>
  <c r="BF592" i="11"/>
  <c r="T592" i="11"/>
  <c r="R592" i="11"/>
  <c r="P592" i="11"/>
  <c r="BI590" i="11"/>
  <c r="BH590" i="11"/>
  <c r="BG590" i="11"/>
  <c r="BF590" i="11"/>
  <c r="T590" i="11"/>
  <c r="R590" i="11"/>
  <c r="P590" i="11"/>
  <c r="BI588" i="11"/>
  <c r="BH588" i="11"/>
  <c r="BG588" i="11"/>
  <c r="BF588" i="11"/>
  <c r="T588" i="11"/>
  <c r="R588" i="11"/>
  <c r="P588" i="11"/>
  <c r="BI584" i="11"/>
  <c r="BH584" i="11"/>
  <c r="BG584" i="11"/>
  <c r="BF584" i="11"/>
  <c r="T584" i="11"/>
  <c r="R584" i="11"/>
  <c r="P584" i="11"/>
  <c r="BI580" i="11"/>
  <c r="BH580" i="11"/>
  <c r="BG580" i="11"/>
  <c r="BF580" i="11"/>
  <c r="T580" i="11"/>
  <c r="R580" i="11"/>
  <c r="P580" i="11"/>
  <c r="BI578" i="11"/>
  <c r="BH578" i="11"/>
  <c r="BG578" i="11"/>
  <c r="BF578" i="11"/>
  <c r="T578" i="11"/>
  <c r="R578" i="11"/>
  <c r="P578" i="11"/>
  <c r="BI576" i="11"/>
  <c r="BH576" i="11"/>
  <c r="BG576" i="11"/>
  <c r="BF576" i="11"/>
  <c r="T576" i="11"/>
  <c r="R576" i="11"/>
  <c r="P576" i="11"/>
  <c r="BI574" i="11"/>
  <c r="BH574" i="11"/>
  <c r="BG574" i="11"/>
  <c r="BF574" i="11"/>
  <c r="T574" i="11"/>
  <c r="R574" i="11"/>
  <c r="P574" i="11"/>
  <c r="BI572" i="11"/>
  <c r="BH572" i="11"/>
  <c r="BG572" i="11"/>
  <c r="BF572" i="11"/>
  <c r="T572" i="11"/>
  <c r="R572" i="11"/>
  <c r="P572" i="11"/>
  <c r="BI568" i="11"/>
  <c r="BH568" i="11"/>
  <c r="BG568" i="11"/>
  <c r="BF568" i="11"/>
  <c r="T568" i="11"/>
  <c r="R568" i="11"/>
  <c r="P568" i="11"/>
  <c r="BI564" i="11"/>
  <c r="BH564" i="11"/>
  <c r="BG564" i="11"/>
  <c r="BF564" i="11"/>
  <c r="T564" i="11"/>
  <c r="R564" i="11"/>
  <c r="P564" i="11"/>
  <c r="BI560" i="11"/>
  <c r="BH560" i="11"/>
  <c r="BG560" i="11"/>
  <c r="BF560" i="11"/>
  <c r="T560" i="11"/>
  <c r="R560" i="11"/>
  <c r="P560" i="11"/>
  <c r="BI556" i="11"/>
  <c r="BH556" i="11"/>
  <c r="BG556" i="11"/>
  <c r="BF556" i="11"/>
  <c r="T556" i="11"/>
  <c r="R556" i="11"/>
  <c r="P556" i="11"/>
  <c r="BI553" i="11"/>
  <c r="BH553" i="11"/>
  <c r="BG553" i="11"/>
  <c r="BF553" i="11"/>
  <c r="T553" i="11"/>
  <c r="R553" i="11"/>
  <c r="P553" i="11"/>
  <c r="BI550" i="11"/>
  <c r="BH550" i="11"/>
  <c r="BG550" i="11"/>
  <c r="BF550" i="11"/>
  <c r="T550" i="11"/>
  <c r="R550" i="11"/>
  <c r="P550" i="11"/>
  <c r="BI546" i="11"/>
  <c r="BH546" i="11"/>
  <c r="BG546" i="11"/>
  <c r="BF546" i="11"/>
  <c r="T546" i="11"/>
  <c r="R546" i="11"/>
  <c r="P546" i="11"/>
  <c r="BI543" i="11"/>
  <c r="BH543" i="11"/>
  <c r="BG543" i="11"/>
  <c r="BF543" i="11"/>
  <c r="T543" i="11"/>
  <c r="R543" i="11"/>
  <c r="P543" i="11"/>
  <c r="BI539" i="11"/>
  <c r="BH539" i="11"/>
  <c r="BG539" i="11"/>
  <c r="BF539" i="11"/>
  <c r="T539" i="11"/>
  <c r="R539" i="11"/>
  <c r="P539" i="11"/>
  <c r="BI532" i="11"/>
  <c r="BH532" i="11"/>
  <c r="BG532" i="11"/>
  <c r="BF532" i="11"/>
  <c r="T532" i="11"/>
  <c r="R532" i="11"/>
  <c r="P532" i="11"/>
  <c r="BI529" i="11"/>
  <c r="BH529" i="11"/>
  <c r="BG529" i="11"/>
  <c r="BF529" i="11"/>
  <c r="T529" i="11"/>
  <c r="R529" i="11"/>
  <c r="P529" i="11"/>
  <c r="BI527" i="11"/>
  <c r="BH527" i="11"/>
  <c r="BG527" i="11"/>
  <c r="BF527" i="11"/>
  <c r="T527" i="11"/>
  <c r="R527" i="11"/>
  <c r="P527" i="11"/>
  <c r="BI522" i="11"/>
  <c r="BH522" i="11"/>
  <c r="BG522" i="11"/>
  <c r="BF522" i="11"/>
  <c r="T522" i="11"/>
  <c r="R522" i="11"/>
  <c r="P522" i="11"/>
  <c r="BI518" i="11"/>
  <c r="BH518" i="11"/>
  <c r="BG518" i="11"/>
  <c r="BF518" i="11"/>
  <c r="T518" i="11"/>
  <c r="R518" i="11"/>
  <c r="P518" i="11"/>
  <c r="BI509" i="11"/>
  <c r="BH509" i="11"/>
  <c r="BG509" i="11"/>
  <c r="BF509" i="11"/>
  <c r="T509" i="11"/>
  <c r="R509" i="11"/>
  <c r="P509" i="11"/>
  <c r="BI503" i="11"/>
  <c r="BH503" i="11"/>
  <c r="BG503" i="11"/>
  <c r="BF503" i="11"/>
  <c r="T503" i="11"/>
  <c r="R503" i="11"/>
  <c r="P503" i="11"/>
  <c r="BI497" i="11"/>
  <c r="BH497" i="11"/>
  <c r="BG497" i="11"/>
  <c r="BF497" i="11"/>
  <c r="T497" i="11"/>
  <c r="R497" i="11"/>
  <c r="P497" i="11"/>
  <c r="BI487" i="11"/>
  <c r="BH487" i="11"/>
  <c r="BG487" i="11"/>
  <c r="BF487" i="11"/>
  <c r="T487" i="11"/>
  <c r="R487" i="11"/>
  <c r="P487" i="11"/>
  <c r="BI481" i="11"/>
  <c r="BH481" i="11"/>
  <c r="BG481" i="11"/>
  <c r="BF481" i="11"/>
  <c r="T481" i="11"/>
  <c r="R481" i="11"/>
  <c r="P481" i="11"/>
  <c r="BI475" i="11"/>
  <c r="BH475" i="11"/>
  <c r="BG475" i="11"/>
  <c r="BF475" i="11"/>
  <c r="T475" i="11"/>
  <c r="R475" i="11"/>
  <c r="P475" i="11"/>
  <c r="BI466" i="11"/>
  <c r="BH466" i="11"/>
  <c r="BG466" i="11"/>
  <c r="BF466" i="11"/>
  <c r="T466" i="11"/>
  <c r="R466" i="11"/>
  <c r="P466" i="11"/>
  <c r="BI461" i="11"/>
  <c r="BH461" i="11"/>
  <c r="BG461" i="11"/>
  <c r="BF461" i="11"/>
  <c r="T461" i="11"/>
  <c r="T460" i="11" s="1"/>
  <c r="R461" i="11"/>
  <c r="R460" i="11"/>
  <c r="P461" i="11"/>
  <c r="P460" i="11"/>
  <c r="BI457" i="11"/>
  <c r="BH457" i="11"/>
  <c r="BG457" i="11"/>
  <c r="BF457" i="11"/>
  <c r="T457" i="11"/>
  <c r="R457" i="11"/>
  <c r="P457" i="11"/>
  <c r="BI450" i="11"/>
  <c r="BH450" i="11"/>
  <c r="BG450" i="11"/>
  <c r="BF450" i="11"/>
  <c r="T450" i="11"/>
  <c r="R450" i="11"/>
  <c r="P450" i="11"/>
  <c r="BI445" i="11"/>
  <c r="BH445" i="11"/>
  <c r="BG445" i="11"/>
  <c r="BF445" i="11"/>
  <c r="T445" i="11"/>
  <c r="R445" i="11"/>
  <c r="P445" i="11"/>
  <c r="BI442" i="11"/>
  <c r="BH442" i="11"/>
  <c r="BG442" i="11"/>
  <c r="BF442" i="11"/>
  <c r="T442" i="11"/>
  <c r="R442" i="11"/>
  <c r="P442" i="11"/>
  <c r="BI425" i="11"/>
  <c r="BH425" i="11"/>
  <c r="BG425" i="11"/>
  <c r="BF425" i="11"/>
  <c r="T425" i="11"/>
  <c r="R425" i="11"/>
  <c r="P425" i="11"/>
  <c r="BI422" i="11"/>
  <c r="BH422" i="11"/>
  <c r="BG422" i="11"/>
  <c r="BF422" i="11"/>
  <c r="T422" i="11"/>
  <c r="R422" i="11"/>
  <c r="P422" i="11"/>
  <c r="BI417" i="11"/>
  <c r="BH417" i="11"/>
  <c r="BG417" i="11"/>
  <c r="BF417" i="11"/>
  <c r="T417" i="11"/>
  <c r="R417" i="11"/>
  <c r="P417" i="11"/>
  <c r="BI412" i="11"/>
  <c r="BH412" i="11"/>
  <c r="BG412" i="11"/>
  <c r="BF412" i="11"/>
  <c r="T412" i="11"/>
  <c r="R412" i="11"/>
  <c r="P412" i="11"/>
  <c r="BI395" i="11"/>
  <c r="BH395" i="11"/>
  <c r="BG395" i="11"/>
  <c r="BF395" i="11"/>
  <c r="T395" i="11"/>
  <c r="R395" i="11"/>
  <c r="P395" i="11"/>
  <c r="BI392" i="11"/>
  <c r="BH392" i="11"/>
  <c r="BG392" i="11"/>
  <c r="BF392" i="11"/>
  <c r="T392" i="11"/>
  <c r="R392" i="11"/>
  <c r="P392" i="11"/>
  <c r="BI389" i="11"/>
  <c r="BH389" i="11"/>
  <c r="BG389" i="11"/>
  <c r="BF389" i="11"/>
  <c r="T389" i="11"/>
  <c r="R389" i="11"/>
  <c r="P389" i="11"/>
  <c r="BI381" i="11"/>
  <c r="BH381" i="11"/>
  <c r="BG381" i="11"/>
  <c r="BF381" i="11"/>
  <c r="T381" i="11"/>
  <c r="R381" i="11"/>
  <c r="P381" i="11"/>
  <c r="BI368" i="11"/>
  <c r="BH368" i="11"/>
  <c r="BG368" i="11"/>
  <c r="BF368" i="11"/>
  <c r="T368" i="11"/>
  <c r="R368" i="11"/>
  <c r="P368" i="11"/>
  <c r="BI363" i="11"/>
  <c r="BH363" i="11"/>
  <c r="BG363" i="11"/>
  <c r="BF363" i="11"/>
  <c r="T363" i="11"/>
  <c r="R363" i="11"/>
  <c r="P363" i="11"/>
  <c r="BI358" i="11"/>
  <c r="BH358" i="11"/>
  <c r="BG358" i="11"/>
  <c r="BF358" i="11"/>
  <c r="T358" i="11"/>
  <c r="R358" i="11"/>
  <c r="P358" i="11"/>
  <c r="BI354" i="11"/>
  <c r="BH354" i="11"/>
  <c r="BG354" i="11"/>
  <c r="BF354" i="11"/>
  <c r="T354" i="11"/>
  <c r="R354" i="11"/>
  <c r="P354" i="11"/>
  <c r="BI349" i="11"/>
  <c r="BH349" i="11"/>
  <c r="BG349" i="11"/>
  <c r="BF349" i="11"/>
  <c r="T349" i="11"/>
  <c r="R349" i="11"/>
  <c r="P349" i="11"/>
  <c r="BI339" i="11"/>
  <c r="BH339" i="11"/>
  <c r="BG339" i="11"/>
  <c r="BF339" i="11"/>
  <c r="T339" i="11"/>
  <c r="R339" i="11"/>
  <c r="P339" i="11"/>
  <c r="BI329" i="11"/>
  <c r="BH329" i="11"/>
  <c r="BG329" i="11"/>
  <c r="BF329" i="11"/>
  <c r="T329" i="11"/>
  <c r="R329" i="11"/>
  <c r="P329" i="11"/>
  <c r="BI326" i="11"/>
  <c r="BH326" i="11"/>
  <c r="BG326" i="11"/>
  <c r="BF326" i="11"/>
  <c r="T326" i="11"/>
  <c r="R326" i="11"/>
  <c r="P326" i="11"/>
  <c r="BI321" i="11"/>
  <c r="BH321" i="11"/>
  <c r="BG321" i="11"/>
  <c r="BF321" i="11"/>
  <c r="T321" i="11"/>
  <c r="R321" i="11"/>
  <c r="P321" i="11"/>
  <c r="BI313" i="11"/>
  <c r="BH313" i="11"/>
  <c r="BG313" i="11"/>
  <c r="BF313" i="11"/>
  <c r="T313" i="11"/>
  <c r="R313" i="11"/>
  <c r="P313" i="11"/>
  <c r="BI308" i="11"/>
  <c r="BH308" i="11"/>
  <c r="BG308" i="11"/>
  <c r="BF308" i="11"/>
  <c r="T308" i="11"/>
  <c r="R308" i="11"/>
  <c r="P308" i="11"/>
  <c r="BI305" i="11"/>
  <c r="BH305" i="11"/>
  <c r="BG305" i="11"/>
  <c r="BF305" i="11"/>
  <c r="T305" i="11"/>
  <c r="R305" i="11"/>
  <c r="P305" i="11"/>
  <c r="BI300" i="11"/>
  <c r="BH300" i="11"/>
  <c r="BG300" i="11"/>
  <c r="BF300" i="11"/>
  <c r="T300" i="11"/>
  <c r="R300" i="11"/>
  <c r="P300" i="11"/>
  <c r="BI297" i="11"/>
  <c r="BH297" i="11"/>
  <c r="BG297" i="11"/>
  <c r="BF297" i="11"/>
  <c r="T297" i="11"/>
  <c r="R297" i="11"/>
  <c r="P297" i="11"/>
  <c r="BI294" i="11"/>
  <c r="BH294" i="11"/>
  <c r="BG294" i="11"/>
  <c r="BF294" i="11"/>
  <c r="T294" i="11"/>
  <c r="R294" i="11"/>
  <c r="P294" i="11"/>
  <c r="BI291" i="11"/>
  <c r="BH291" i="11"/>
  <c r="BG291" i="11"/>
  <c r="BF291" i="11"/>
  <c r="T291" i="11"/>
  <c r="R291" i="11"/>
  <c r="P291" i="11"/>
  <c r="BI286" i="11"/>
  <c r="BH286" i="11"/>
  <c r="BG286" i="11"/>
  <c r="BF286" i="11"/>
  <c r="T286" i="11"/>
  <c r="R286" i="11"/>
  <c r="P286" i="11"/>
  <c r="BI280" i="11"/>
  <c r="BH280" i="11"/>
  <c r="BG280" i="11"/>
  <c r="BF280" i="11"/>
  <c r="T280" i="11"/>
  <c r="T279" i="11"/>
  <c r="R280" i="11"/>
  <c r="R279" i="11" s="1"/>
  <c r="P280" i="11"/>
  <c r="P279" i="11"/>
  <c r="BI274" i="11"/>
  <c r="BH274" i="11"/>
  <c r="BG274" i="11"/>
  <c r="BF274" i="11"/>
  <c r="T274" i="11"/>
  <c r="R274" i="11"/>
  <c r="P274" i="11"/>
  <c r="BI269" i="11"/>
  <c r="BH269" i="11"/>
  <c r="BG269" i="11"/>
  <c r="BF269" i="11"/>
  <c r="T269" i="11"/>
  <c r="R269" i="11"/>
  <c r="P269" i="11"/>
  <c r="BI263" i="11"/>
  <c r="BH263" i="11"/>
  <c r="BG263" i="11"/>
  <c r="BF263" i="11"/>
  <c r="T263" i="11"/>
  <c r="R263" i="11"/>
  <c r="P263" i="11"/>
  <c r="BI258" i="11"/>
  <c r="BH258" i="11"/>
  <c r="BG258" i="11"/>
  <c r="BF258" i="11"/>
  <c r="T258" i="11"/>
  <c r="R258" i="11"/>
  <c r="P258" i="11"/>
  <c r="BI253" i="11"/>
  <c r="BH253" i="11"/>
  <c r="BG253" i="11"/>
  <c r="BF253" i="11"/>
  <c r="T253" i="11"/>
  <c r="R253" i="11"/>
  <c r="P253" i="11"/>
  <c r="BI248" i="11"/>
  <c r="BH248" i="11"/>
  <c r="BG248" i="11"/>
  <c r="BF248" i="11"/>
  <c r="T248" i="11"/>
  <c r="R248" i="11"/>
  <c r="P248" i="11"/>
  <c r="BI245" i="11"/>
  <c r="BH245" i="11"/>
  <c r="BG245" i="11"/>
  <c r="BF245" i="11"/>
  <c r="T245" i="11"/>
  <c r="R245" i="11"/>
  <c r="P245" i="11"/>
  <c r="BI241" i="11"/>
  <c r="BH241" i="11"/>
  <c r="BG241" i="11"/>
  <c r="BF241" i="11"/>
  <c r="T241" i="11"/>
  <c r="R241" i="11"/>
  <c r="P241" i="11"/>
  <c r="BI238" i="11"/>
  <c r="BH238" i="11"/>
  <c r="BG238" i="11"/>
  <c r="BF238" i="11"/>
  <c r="T238" i="11"/>
  <c r="R238" i="11"/>
  <c r="P238" i="11"/>
  <c r="BI233" i="11"/>
  <c r="BH233" i="11"/>
  <c r="BG233" i="11"/>
  <c r="BF233" i="11"/>
  <c r="T233" i="11"/>
  <c r="R233" i="11"/>
  <c r="P233" i="11"/>
  <c r="BI228" i="11"/>
  <c r="BH228" i="11"/>
  <c r="BG228" i="11"/>
  <c r="BF228" i="11"/>
  <c r="T228" i="11"/>
  <c r="R228" i="11"/>
  <c r="P228" i="11"/>
  <c r="BI223" i="11"/>
  <c r="BH223" i="11"/>
  <c r="BG223" i="11"/>
  <c r="BF223" i="11"/>
  <c r="T223" i="11"/>
  <c r="R223" i="11"/>
  <c r="P223" i="11"/>
  <c r="BI220" i="11"/>
  <c r="BH220" i="11"/>
  <c r="BG220" i="11"/>
  <c r="BF220" i="11"/>
  <c r="T220" i="11"/>
  <c r="R220" i="11"/>
  <c r="P220" i="11"/>
  <c r="BI216" i="11"/>
  <c r="BH216" i="11"/>
  <c r="BG216" i="11"/>
  <c r="BF216" i="11"/>
  <c r="T216" i="11"/>
  <c r="R216" i="11"/>
  <c r="P216" i="11"/>
  <c r="BI213" i="11"/>
  <c r="BH213" i="11"/>
  <c r="BG213" i="11"/>
  <c r="BF213" i="11"/>
  <c r="T213" i="11"/>
  <c r="R213" i="11"/>
  <c r="P213" i="11"/>
  <c r="BI208" i="11"/>
  <c r="BH208" i="11"/>
  <c r="BG208" i="11"/>
  <c r="BF208" i="11"/>
  <c r="T208" i="11"/>
  <c r="R208" i="11"/>
  <c r="P208" i="11"/>
  <c r="BI203" i="11"/>
  <c r="BH203" i="11"/>
  <c r="BG203" i="11"/>
  <c r="BF203" i="11"/>
  <c r="T203" i="11"/>
  <c r="R203" i="11"/>
  <c r="P203" i="11"/>
  <c r="BI198" i="11"/>
  <c r="BH198" i="11"/>
  <c r="BG198" i="11"/>
  <c r="BF198" i="11"/>
  <c r="T198" i="11"/>
  <c r="R198" i="11"/>
  <c r="P198" i="11"/>
  <c r="BI195" i="11"/>
  <c r="BH195" i="11"/>
  <c r="BG195" i="11"/>
  <c r="BF195" i="11"/>
  <c r="T195" i="11"/>
  <c r="R195" i="11"/>
  <c r="P195" i="11"/>
  <c r="BI191" i="11"/>
  <c r="BH191" i="11"/>
  <c r="BG191" i="11"/>
  <c r="BF191" i="11"/>
  <c r="T191" i="11"/>
  <c r="R191" i="11"/>
  <c r="P191" i="11"/>
  <c r="BI188" i="11"/>
  <c r="BH188" i="11"/>
  <c r="BG188" i="11"/>
  <c r="BF188" i="11"/>
  <c r="T188" i="11"/>
  <c r="R188" i="11"/>
  <c r="P188" i="11"/>
  <c r="BI183" i="11"/>
  <c r="BH183" i="11"/>
  <c r="BG183" i="11"/>
  <c r="BF183" i="11"/>
  <c r="T183" i="11"/>
  <c r="R183" i="11"/>
  <c r="P183" i="11"/>
  <c r="BI180" i="11"/>
  <c r="BH180" i="11"/>
  <c r="BG180" i="11"/>
  <c r="BF180" i="11"/>
  <c r="T180" i="11"/>
  <c r="R180" i="11"/>
  <c r="P180" i="11"/>
  <c r="BI176" i="11"/>
  <c r="BH176" i="11"/>
  <c r="BG176" i="11"/>
  <c r="BF176" i="11"/>
  <c r="T176" i="11"/>
  <c r="R176" i="11"/>
  <c r="P176" i="11"/>
  <c r="BI173" i="11"/>
  <c r="BH173" i="11"/>
  <c r="BG173" i="11"/>
  <c r="BF173" i="11"/>
  <c r="T173" i="11"/>
  <c r="R173" i="11"/>
  <c r="P173" i="11"/>
  <c r="BI168" i="11"/>
  <c r="BH168" i="11"/>
  <c r="BG168" i="11"/>
  <c r="BF168" i="11"/>
  <c r="T168" i="11"/>
  <c r="R168" i="11"/>
  <c r="P168" i="11"/>
  <c r="BI166" i="11"/>
  <c r="BH166" i="11"/>
  <c r="BG166" i="11"/>
  <c r="BF166" i="11"/>
  <c r="T166" i="11"/>
  <c r="R166" i="11"/>
  <c r="P166" i="11"/>
  <c r="BI161" i="11"/>
  <c r="BH161" i="11"/>
  <c r="BG161" i="11"/>
  <c r="BF161" i="11"/>
  <c r="T161" i="11"/>
  <c r="R161" i="11"/>
  <c r="P161" i="11"/>
  <c r="BI158" i="11"/>
  <c r="BH158" i="11"/>
  <c r="BG158" i="11"/>
  <c r="BF158" i="11"/>
  <c r="T158" i="11"/>
  <c r="R158" i="11"/>
  <c r="P158" i="11"/>
  <c r="BI155" i="11"/>
  <c r="BH155" i="11"/>
  <c r="BG155" i="11"/>
  <c r="BF155" i="11"/>
  <c r="T155" i="11"/>
  <c r="R155" i="11"/>
  <c r="P155" i="11"/>
  <c r="BI150" i="11"/>
  <c r="BH150" i="11"/>
  <c r="BG150" i="11"/>
  <c r="BF150" i="11"/>
  <c r="T150" i="11"/>
  <c r="R150" i="11"/>
  <c r="P150" i="11"/>
  <c r="BI147" i="11"/>
  <c r="BH147" i="11"/>
  <c r="BG147" i="11"/>
  <c r="BF147" i="11"/>
  <c r="T147" i="11"/>
  <c r="R147" i="11"/>
  <c r="P147" i="11"/>
  <c r="BI144" i="11"/>
  <c r="BH144" i="11"/>
  <c r="BG144" i="11"/>
  <c r="BF144" i="11"/>
  <c r="T144" i="11"/>
  <c r="R144" i="11"/>
  <c r="P144" i="11"/>
  <c r="BI141" i="11"/>
  <c r="BH141" i="11"/>
  <c r="BG141" i="11"/>
  <c r="BF141" i="11"/>
  <c r="T141" i="11"/>
  <c r="R141" i="11"/>
  <c r="P141" i="11"/>
  <c r="BI136" i="11"/>
  <c r="BH136" i="11"/>
  <c r="BG136" i="11"/>
  <c r="BF136" i="11"/>
  <c r="T136" i="11"/>
  <c r="R136" i="11"/>
  <c r="P136" i="11"/>
  <c r="BI133" i="11"/>
  <c r="BH133" i="11"/>
  <c r="BG133" i="11"/>
  <c r="BF133" i="11"/>
  <c r="T133" i="11"/>
  <c r="R133" i="11"/>
  <c r="P133" i="11"/>
  <c r="BI128" i="11"/>
  <c r="BH128" i="11"/>
  <c r="BG128" i="11"/>
  <c r="BF128" i="11"/>
  <c r="T128" i="11"/>
  <c r="R128" i="11"/>
  <c r="P128" i="11"/>
  <c r="BI123" i="11"/>
  <c r="BH123" i="11"/>
  <c r="BG123" i="11"/>
  <c r="BF123" i="11"/>
  <c r="T123" i="11"/>
  <c r="R123" i="11"/>
  <c r="P123" i="11"/>
  <c r="BI115" i="11"/>
  <c r="BH115" i="11"/>
  <c r="BG115" i="11"/>
  <c r="BF115" i="11"/>
  <c r="T115" i="11"/>
  <c r="R115" i="11"/>
  <c r="P115" i="11"/>
  <c r="BI112" i="11"/>
  <c r="BH112" i="11"/>
  <c r="BG112" i="11"/>
  <c r="BF112" i="11"/>
  <c r="T112" i="11"/>
  <c r="R112" i="11"/>
  <c r="P112" i="11"/>
  <c r="BI104" i="11"/>
  <c r="BH104" i="11"/>
  <c r="BG104" i="11"/>
  <c r="BF104" i="11"/>
  <c r="T104" i="11"/>
  <c r="R104" i="11"/>
  <c r="P104" i="11"/>
  <c r="BI98" i="11"/>
  <c r="BH98" i="11"/>
  <c r="BG98" i="11"/>
  <c r="BF98" i="11"/>
  <c r="T98" i="11"/>
  <c r="R98" i="11"/>
  <c r="P98" i="11"/>
  <c r="BI94" i="11"/>
  <c r="BH94" i="11"/>
  <c r="BG94" i="11"/>
  <c r="BF94" i="11"/>
  <c r="T94" i="11"/>
  <c r="R94" i="11"/>
  <c r="P94" i="11"/>
  <c r="J88" i="11"/>
  <c r="J87" i="11"/>
  <c r="F87" i="11"/>
  <c r="F85" i="11"/>
  <c r="E83" i="11"/>
  <c r="J55" i="11"/>
  <c r="J54" i="11"/>
  <c r="F54" i="11"/>
  <c r="F52" i="11"/>
  <c r="E50" i="11"/>
  <c r="J18" i="11"/>
  <c r="E18" i="11"/>
  <c r="F88" i="11" s="1"/>
  <c r="J17" i="11"/>
  <c r="J12" i="11"/>
  <c r="J52" i="11" s="1"/>
  <c r="E7" i="11"/>
  <c r="E81" i="11" s="1"/>
  <c r="AY63" i="1"/>
  <c r="J37" i="10"/>
  <c r="J36" i="10"/>
  <c r="J35" i="10"/>
  <c r="AX63" i="1"/>
  <c r="BI567" i="10"/>
  <c r="BH567" i="10"/>
  <c r="BG567" i="10"/>
  <c r="BF567" i="10"/>
  <c r="T567" i="10"/>
  <c r="R567" i="10"/>
  <c r="P567" i="10"/>
  <c r="BI565" i="10"/>
  <c r="BH565" i="10"/>
  <c r="BG565" i="10"/>
  <c r="BF565" i="10"/>
  <c r="T565" i="10"/>
  <c r="R565" i="10"/>
  <c r="P565" i="10"/>
  <c r="BI563" i="10"/>
  <c r="BH563" i="10"/>
  <c r="BG563" i="10"/>
  <c r="BF563" i="10"/>
  <c r="T563" i="10"/>
  <c r="R563" i="10"/>
  <c r="P563" i="10"/>
  <c r="BI561" i="10"/>
  <c r="BH561" i="10"/>
  <c r="BG561" i="10"/>
  <c r="BF561" i="10"/>
  <c r="T561" i="10"/>
  <c r="R561" i="10"/>
  <c r="P561" i="10"/>
  <c r="BI559" i="10"/>
  <c r="BH559" i="10"/>
  <c r="BG559" i="10"/>
  <c r="BF559" i="10"/>
  <c r="T559" i="10"/>
  <c r="R559" i="10"/>
  <c r="P559" i="10"/>
  <c r="BI557" i="10"/>
  <c r="BH557" i="10"/>
  <c r="BG557" i="10"/>
  <c r="BF557" i="10"/>
  <c r="T557" i="10"/>
  <c r="R557" i="10"/>
  <c r="P557" i="10"/>
  <c r="BI555" i="10"/>
  <c r="BH555" i="10"/>
  <c r="BG555" i="10"/>
  <c r="BF555" i="10"/>
  <c r="T555" i="10"/>
  <c r="R555" i="10"/>
  <c r="P555" i="10"/>
  <c r="BI553" i="10"/>
  <c r="BH553" i="10"/>
  <c r="BG553" i="10"/>
  <c r="BF553" i="10"/>
  <c r="T553" i="10"/>
  <c r="R553" i="10"/>
  <c r="P553" i="10"/>
  <c r="BI549" i="10"/>
  <c r="BH549" i="10"/>
  <c r="BG549" i="10"/>
  <c r="BF549" i="10"/>
  <c r="T549" i="10"/>
  <c r="R549" i="10"/>
  <c r="P549" i="10"/>
  <c r="BI547" i="10"/>
  <c r="BH547" i="10"/>
  <c r="BG547" i="10"/>
  <c r="BF547" i="10"/>
  <c r="T547" i="10"/>
  <c r="R547" i="10"/>
  <c r="P547" i="10"/>
  <c r="BI545" i="10"/>
  <c r="BH545" i="10"/>
  <c r="BG545" i="10"/>
  <c r="BF545" i="10"/>
  <c r="T545" i="10"/>
  <c r="R545" i="10"/>
  <c r="P545" i="10"/>
  <c r="BI541" i="10"/>
  <c r="BH541" i="10"/>
  <c r="BG541" i="10"/>
  <c r="BF541" i="10"/>
  <c r="T541" i="10"/>
  <c r="R541" i="10"/>
  <c r="P541" i="10"/>
  <c r="BI539" i="10"/>
  <c r="BH539" i="10"/>
  <c r="BG539" i="10"/>
  <c r="BF539" i="10"/>
  <c r="T539" i="10"/>
  <c r="R539" i="10"/>
  <c r="P539" i="10"/>
  <c r="BI537" i="10"/>
  <c r="BH537" i="10"/>
  <c r="BG537" i="10"/>
  <c r="BF537" i="10"/>
  <c r="T537" i="10"/>
  <c r="R537" i="10"/>
  <c r="P537" i="10"/>
  <c r="BI533" i="10"/>
  <c r="BH533" i="10"/>
  <c r="BG533" i="10"/>
  <c r="BF533" i="10"/>
  <c r="T533" i="10"/>
  <c r="R533" i="10"/>
  <c r="P533" i="10"/>
  <c r="BI530" i="10"/>
  <c r="BH530" i="10"/>
  <c r="BG530" i="10"/>
  <c r="BF530" i="10"/>
  <c r="T530" i="10"/>
  <c r="R530" i="10"/>
  <c r="P530" i="10"/>
  <c r="BI527" i="10"/>
  <c r="BH527" i="10"/>
  <c r="BG527" i="10"/>
  <c r="BF527" i="10"/>
  <c r="T527" i="10"/>
  <c r="R527" i="10"/>
  <c r="P527" i="10"/>
  <c r="BI524" i="10"/>
  <c r="BH524" i="10"/>
  <c r="BG524" i="10"/>
  <c r="BF524" i="10"/>
  <c r="T524" i="10"/>
  <c r="R524" i="10"/>
  <c r="P524" i="10"/>
  <c r="BI520" i="10"/>
  <c r="BH520" i="10"/>
  <c r="BG520" i="10"/>
  <c r="BF520" i="10"/>
  <c r="T520" i="10"/>
  <c r="R520" i="10"/>
  <c r="P520" i="10"/>
  <c r="BI517" i="10"/>
  <c r="BH517" i="10"/>
  <c r="BG517" i="10"/>
  <c r="BF517" i="10"/>
  <c r="T517" i="10"/>
  <c r="R517" i="10"/>
  <c r="P517" i="10"/>
  <c r="BI511" i="10"/>
  <c r="BH511" i="10"/>
  <c r="BG511" i="10"/>
  <c r="BF511" i="10"/>
  <c r="T511" i="10"/>
  <c r="R511" i="10"/>
  <c r="P511" i="10"/>
  <c r="BI508" i="10"/>
  <c r="BH508" i="10"/>
  <c r="BG508" i="10"/>
  <c r="BF508" i="10"/>
  <c r="T508" i="10"/>
  <c r="R508" i="10"/>
  <c r="P508" i="10"/>
  <c r="BI499" i="10"/>
  <c r="BH499" i="10"/>
  <c r="BG499" i="10"/>
  <c r="BF499" i="10"/>
  <c r="T499" i="10"/>
  <c r="R499" i="10"/>
  <c r="P499" i="10"/>
  <c r="BI496" i="10"/>
  <c r="BH496" i="10"/>
  <c r="BG496" i="10"/>
  <c r="BF496" i="10"/>
  <c r="T496" i="10"/>
  <c r="R496" i="10"/>
  <c r="P496" i="10"/>
  <c r="BI492" i="10"/>
  <c r="BH492" i="10"/>
  <c r="BG492" i="10"/>
  <c r="BF492" i="10"/>
  <c r="T492" i="10"/>
  <c r="R492" i="10"/>
  <c r="P492" i="10"/>
  <c r="BI489" i="10"/>
  <c r="BH489" i="10"/>
  <c r="BG489" i="10"/>
  <c r="BF489" i="10"/>
  <c r="T489" i="10"/>
  <c r="R489" i="10"/>
  <c r="P489" i="10"/>
  <c r="BI479" i="10"/>
  <c r="BH479" i="10"/>
  <c r="BG479" i="10"/>
  <c r="BF479" i="10"/>
  <c r="T479" i="10"/>
  <c r="R479" i="10"/>
  <c r="P479" i="10"/>
  <c r="BI474" i="10"/>
  <c r="BH474" i="10"/>
  <c r="BG474" i="10"/>
  <c r="BF474" i="10"/>
  <c r="T474" i="10"/>
  <c r="T473" i="10" s="1"/>
  <c r="R474" i="10"/>
  <c r="R473" i="10"/>
  <c r="P474" i="10"/>
  <c r="P473" i="10"/>
  <c r="BI470" i="10"/>
  <c r="BH470" i="10"/>
  <c r="BG470" i="10"/>
  <c r="BF470" i="10"/>
  <c r="T470" i="10"/>
  <c r="R470" i="10"/>
  <c r="P470" i="10"/>
  <c r="BI466" i="10"/>
  <c r="BH466" i="10"/>
  <c r="BG466" i="10"/>
  <c r="BF466" i="10"/>
  <c r="T466" i="10"/>
  <c r="R466" i="10"/>
  <c r="P466" i="10"/>
  <c r="BI463" i="10"/>
  <c r="BH463" i="10"/>
  <c r="BG463" i="10"/>
  <c r="BF463" i="10"/>
  <c r="T463" i="10"/>
  <c r="R463" i="10"/>
  <c r="P463" i="10"/>
  <c r="BI459" i="10"/>
  <c r="BH459" i="10"/>
  <c r="BG459" i="10"/>
  <c r="BF459" i="10"/>
  <c r="T459" i="10"/>
  <c r="R459" i="10"/>
  <c r="P459" i="10"/>
  <c r="BI456" i="10"/>
  <c r="BH456" i="10"/>
  <c r="BG456" i="10"/>
  <c r="BF456" i="10"/>
  <c r="T456" i="10"/>
  <c r="R456" i="10"/>
  <c r="P456" i="10"/>
  <c r="BI453" i="10"/>
  <c r="BH453" i="10"/>
  <c r="BG453" i="10"/>
  <c r="BF453" i="10"/>
  <c r="T453" i="10"/>
  <c r="R453" i="10"/>
  <c r="P453" i="10"/>
  <c r="BI436" i="10"/>
  <c r="BH436" i="10"/>
  <c r="BG436" i="10"/>
  <c r="BF436" i="10"/>
  <c r="T436" i="10"/>
  <c r="R436" i="10"/>
  <c r="P436" i="10"/>
  <c r="BI432" i="10"/>
  <c r="BH432" i="10"/>
  <c r="BG432" i="10"/>
  <c r="BF432" i="10"/>
  <c r="T432" i="10"/>
  <c r="R432" i="10"/>
  <c r="P432" i="10"/>
  <c r="BI425" i="10"/>
  <c r="BH425" i="10"/>
  <c r="BG425" i="10"/>
  <c r="BF425" i="10"/>
  <c r="T425" i="10"/>
  <c r="R425" i="10"/>
  <c r="P425" i="10"/>
  <c r="BI412" i="10"/>
  <c r="BH412" i="10"/>
  <c r="BG412" i="10"/>
  <c r="BF412" i="10"/>
  <c r="T412" i="10"/>
  <c r="R412" i="10"/>
  <c r="P412" i="10"/>
  <c r="BI406" i="10"/>
  <c r="BH406" i="10"/>
  <c r="BG406" i="10"/>
  <c r="BF406" i="10"/>
  <c r="T406" i="10"/>
  <c r="R406" i="10"/>
  <c r="P406" i="10"/>
  <c r="BI402" i="10"/>
  <c r="BH402" i="10"/>
  <c r="BG402" i="10"/>
  <c r="BF402" i="10"/>
  <c r="T402" i="10"/>
  <c r="R402" i="10"/>
  <c r="P402" i="10"/>
  <c r="BI399" i="10"/>
  <c r="BH399" i="10"/>
  <c r="BG399" i="10"/>
  <c r="BF399" i="10"/>
  <c r="T399" i="10"/>
  <c r="R399" i="10"/>
  <c r="P399" i="10"/>
  <c r="BI397" i="10"/>
  <c r="BH397" i="10"/>
  <c r="BG397" i="10"/>
  <c r="BF397" i="10"/>
  <c r="T397" i="10"/>
  <c r="R397" i="10"/>
  <c r="P397" i="10"/>
  <c r="BI392" i="10"/>
  <c r="BH392" i="10"/>
  <c r="BG392" i="10"/>
  <c r="BF392" i="10"/>
  <c r="T392" i="10"/>
  <c r="R392" i="10"/>
  <c r="P392" i="10"/>
  <c r="BI390" i="10"/>
  <c r="BH390" i="10"/>
  <c r="BG390" i="10"/>
  <c r="BF390" i="10"/>
  <c r="T390" i="10"/>
  <c r="R390" i="10"/>
  <c r="P390" i="10"/>
  <c r="BI384" i="10"/>
  <c r="BH384" i="10"/>
  <c r="BG384" i="10"/>
  <c r="BF384" i="10"/>
  <c r="T384" i="10"/>
  <c r="R384" i="10"/>
  <c r="P384" i="10"/>
  <c r="BI381" i="10"/>
  <c r="BH381" i="10"/>
  <c r="BG381" i="10"/>
  <c r="BF381" i="10"/>
  <c r="T381" i="10"/>
  <c r="R381" i="10"/>
  <c r="P381" i="10"/>
  <c r="BI375" i="10"/>
  <c r="BH375" i="10"/>
  <c r="BG375" i="10"/>
  <c r="BF375" i="10"/>
  <c r="T375" i="10"/>
  <c r="R375" i="10"/>
  <c r="P375" i="10"/>
  <c r="BI370" i="10"/>
  <c r="BH370" i="10"/>
  <c r="BG370" i="10"/>
  <c r="BF370" i="10"/>
  <c r="T370" i="10"/>
  <c r="R370" i="10"/>
  <c r="P370" i="10"/>
  <c r="BI367" i="10"/>
  <c r="BH367" i="10"/>
  <c r="BG367" i="10"/>
  <c r="BF367" i="10"/>
  <c r="T367" i="10"/>
  <c r="R367" i="10"/>
  <c r="P367" i="10"/>
  <c r="BI364" i="10"/>
  <c r="BH364" i="10"/>
  <c r="BG364" i="10"/>
  <c r="BF364" i="10"/>
  <c r="T364" i="10"/>
  <c r="R364" i="10"/>
  <c r="P364" i="10"/>
  <c r="BI361" i="10"/>
  <c r="BH361" i="10"/>
  <c r="BG361" i="10"/>
  <c r="BF361" i="10"/>
  <c r="T361" i="10"/>
  <c r="R361" i="10"/>
  <c r="P361" i="10"/>
  <c r="BI352" i="10"/>
  <c r="BH352" i="10"/>
  <c r="BG352" i="10"/>
  <c r="BF352" i="10"/>
  <c r="T352" i="10"/>
  <c r="R352" i="10"/>
  <c r="P352" i="10"/>
  <c r="BI348" i="10"/>
  <c r="BH348" i="10"/>
  <c r="BG348" i="10"/>
  <c r="BF348" i="10"/>
  <c r="T348" i="10"/>
  <c r="R348" i="10"/>
  <c r="P348" i="10"/>
  <c r="BI345" i="10"/>
  <c r="BH345" i="10"/>
  <c r="BG345" i="10"/>
  <c r="BF345" i="10"/>
  <c r="T345" i="10"/>
  <c r="R345" i="10"/>
  <c r="P345" i="10"/>
  <c r="BI342" i="10"/>
  <c r="BH342" i="10"/>
  <c r="BG342" i="10"/>
  <c r="BF342" i="10"/>
  <c r="T342" i="10"/>
  <c r="R342" i="10"/>
  <c r="P342" i="10"/>
  <c r="BI338" i="10"/>
  <c r="BH338" i="10"/>
  <c r="BG338" i="10"/>
  <c r="BF338" i="10"/>
  <c r="T338" i="10"/>
  <c r="R338" i="10"/>
  <c r="P338" i="10"/>
  <c r="BI332" i="10"/>
  <c r="BH332" i="10"/>
  <c r="BG332" i="10"/>
  <c r="BF332" i="10"/>
  <c r="T332" i="10"/>
  <c r="T331" i="10" s="1"/>
  <c r="R332" i="10"/>
  <c r="R331" i="10" s="1"/>
  <c r="P332" i="10"/>
  <c r="P331" i="10"/>
  <c r="BI326" i="10"/>
  <c r="BH326" i="10"/>
  <c r="BG326" i="10"/>
  <c r="BF326" i="10"/>
  <c r="T326" i="10"/>
  <c r="R326" i="10"/>
  <c r="P326" i="10"/>
  <c r="BI322" i="10"/>
  <c r="BH322" i="10"/>
  <c r="BG322" i="10"/>
  <c r="BF322" i="10"/>
  <c r="T322" i="10"/>
  <c r="R322" i="10"/>
  <c r="P322" i="10"/>
  <c r="BI310" i="10"/>
  <c r="BH310" i="10"/>
  <c r="BG310" i="10"/>
  <c r="BF310" i="10"/>
  <c r="T310" i="10"/>
  <c r="R310" i="10"/>
  <c r="P310" i="10"/>
  <c r="BI305" i="10"/>
  <c r="BH305" i="10"/>
  <c r="BG305" i="10"/>
  <c r="BF305" i="10"/>
  <c r="T305" i="10"/>
  <c r="R305" i="10"/>
  <c r="P305" i="10"/>
  <c r="BI295" i="10"/>
  <c r="BH295" i="10"/>
  <c r="BG295" i="10"/>
  <c r="BF295" i="10"/>
  <c r="T295" i="10"/>
  <c r="R295" i="10"/>
  <c r="P295" i="10"/>
  <c r="BI290" i="10"/>
  <c r="BH290" i="10"/>
  <c r="BG290" i="10"/>
  <c r="BF290" i="10"/>
  <c r="T290" i="10"/>
  <c r="R290" i="10"/>
  <c r="P290" i="10"/>
  <c r="BI285" i="10"/>
  <c r="BH285" i="10"/>
  <c r="BG285" i="10"/>
  <c r="BF285" i="10"/>
  <c r="T285" i="10"/>
  <c r="R285" i="10"/>
  <c r="P285" i="10"/>
  <c r="BI275" i="10"/>
  <c r="BH275" i="10"/>
  <c r="BG275" i="10"/>
  <c r="BF275" i="10"/>
  <c r="T275" i="10"/>
  <c r="R275" i="10"/>
  <c r="P275" i="10"/>
  <c r="BI270" i="10"/>
  <c r="BH270" i="10"/>
  <c r="BG270" i="10"/>
  <c r="BF270" i="10"/>
  <c r="T270" i="10"/>
  <c r="R270" i="10"/>
  <c r="P270" i="10"/>
  <c r="BI266" i="10"/>
  <c r="BH266" i="10"/>
  <c r="BG266" i="10"/>
  <c r="BF266" i="10"/>
  <c r="T266" i="10"/>
  <c r="R266" i="10"/>
  <c r="P266" i="10"/>
  <c r="BI261" i="10"/>
  <c r="BH261" i="10"/>
  <c r="BG261" i="10"/>
  <c r="BF261" i="10"/>
  <c r="T261" i="10"/>
  <c r="R261" i="10"/>
  <c r="P261" i="10"/>
  <c r="BI254" i="10"/>
  <c r="BH254" i="10"/>
  <c r="BG254" i="10"/>
  <c r="BF254" i="10"/>
  <c r="T254" i="10"/>
  <c r="R254" i="10"/>
  <c r="P254" i="10"/>
  <c r="BI246" i="10"/>
  <c r="BH246" i="10"/>
  <c r="BG246" i="10"/>
  <c r="BF246" i="10"/>
  <c r="T246" i="10"/>
  <c r="R246" i="10"/>
  <c r="P246" i="10"/>
  <c r="BI244" i="10"/>
  <c r="BH244" i="10"/>
  <c r="BG244" i="10"/>
  <c r="BF244" i="10"/>
  <c r="T244" i="10"/>
  <c r="R244" i="10"/>
  <c r="P244" i="10"/>
  <c r="BI237" i="10"/>
  <c r="BH237" i="10"/>
  <c r="BG237" i="10"/>
  <c r="BF237" i="10"/>
  <c r="T237" i="10"/>
  <c r="R237" i="10"/>
  <c r="P237" i="10"/>
  <c r="BI231" i="10"/>
  <c r="BH231" i="10"/>
  <c r="BG231" i="10"/>
  <c r="BF231" i="10"/>
  <c r="T231" i="10"/>
  <c r="R231" i="10"/>
  <c r="P231" i="10"/>
  <c r="BI227" i="10"/>
  <c r="BH227" i="10"/>
  <c r="BG227" i="10"/>
  <c r="BF227" i="10"/>
  <c r="T227" i="10"/>
  <c r="R227" i="10"/>
  <c r="P227" i="10"/>
  <c r="BI223" i="10"/>
  <c r="BH223" i="10"/>
  <c r="BG223" i="10"/>
  <c r="BF223" i="10"/>
  <c r="T223" i="10"/>
  <c r="R223" i="10"/>
  <c r="P223" i="10"/>
  <c r="BI217" i="10"/>
  <c r="BH217" i="10"/>
  <c r="BG217" i="10"/>
  <c r="BF217" i="10"/>
  <c r="T217" i="10"/>
  <c r="R217" i="10"/>
  <c r="P217" i="10"/>
  <c r="BI214" i="10"/>
  <c r="BH214" i="10"/>
  <c r="BG214" i="10"/>
  <c r="BF214" i="10"/>
  <c r="T214" i="10"/>
  <c r="R214" i="10"/>
  <c r="P214" i="10"/>
  <c r="BI208" i="10"/>
  <c r="BH208" i="10"/>
  <c r="BG208" i="10"/>
  <c r="BF208" i="10"/>
  <c r="T208" i="10"/>
  <c r="R208" i="10"/>
  <c r="P208" i="10"/>
  <c r="BI203" i="10"/>
  <c r="BH203" i="10"/>
  <c r="BG203" i="10"/>
  <c r="BF203" i="10"/>
  <c r="T203" i="10"/>
  <c r="R203" i="10"/>
  <c r="P203" i="10"/>
  <c r="BI195" i="10"/>
  <c r="BH195" i="10"/>
  <c r="BG195" i="10"/>
  <c r="BF195" i="10"/>
  <c r="T195" i="10"/>
  <c r="R195" i="10"/>
  <c r="P195" i="10"/>
  <c r="BI192" i="10"/>
  <c r="BH192" i="10"/>
  <c r="BG192" i="10"/>
  <c r="BF192" i="10"/>
  <c r="T192" i="10"/>
  <c r="R192" i="10"/>
  <c r="P192" i="10"/>
  <c r="BI184" i="10"/>
  <c r="BH184" i="10"/>
  <c r="BG184" i="10"/>
  <c r="BF184" i="10"/>
  <c r="T184" i="10"/>
  <c r="R184" i="10"/>
  <c r="P184" i="10"/>
  <c r="BI180" i="10"/>
  <c r="BH180" i="10"/>
  <c r="BG180" i="10"/>
  <c r="BF180" i="10"/>
  <c r="T180" i="10"/>
  <c r="R180" i="10"/>
  <c r="P180" i="10"/>
  <c r="BI176" i="10"/>
  <c r="BH176" i="10"/>
  <c r="BG176" i="10"/>
  <c r="BF176" i="10"/>
  <c r="T176" i="10"/>
  <c r="R176" i="10"/>
  <c r="P176" i="10"/>
  <c r="BI166" i="10"/>
  <c r="BH166" i="10"/>
  <c r="BG166" i="10"/>
  <c r="BF166" i="10"/>
  <c r="T166" i="10"/>
  <c r="R166" i="10"/>
  <c r="P166" i="10"/>
  <c r="BI162" i="10"/>
  <c r="BH162" i="10"/>
  <c r="BG162" i="10"/>
  <c r="BF162" i="10"/>
  <c r="T162" i="10"/>
  <c r="R162" i="10"/>
  <c r="P162" i="10"/>
  <c r="BI158" i="10"/>
  <c r="BH158" i="10"/>
  <c r="BG158" i="10"/>
  <c r="BF158" i="10"/>
  <c r="T158" i="10"/>
  <c r="R158" i="10"/>
  <c r="P158" i="10"/>
  <c r="BI153" i="10"/>
  <c r="BH153" i="10"/>
  <c r="BG153" i="10"/>
  <c r="BF153" i="10"/>
  <c r="T153" i="10"/>
  <c r="R153" i="10"/>
  <c r="P153" i="10"/>
  <c r="BI149" i="10"/>
  <c r="BH149" i="10"/>
  <c r="BG149" i="10"/>
  <c r="BF149" i="10"/>
  <c r="T149" i="10"/>
  <c r="R149" i="10"/>
  <c r="P149" i="10"/>
  <c r="BI145" i="10"/>
  <c r="BH145" i="10"/>
  <c r="BG145" i="10"/>
  <c r="BF145" i="10"/>
  <c r="T145" i="10"/>
  <c r="R145" i="10"/>
  <c r="P145" i="10"/>
  <c r="BI142" i="10"/>
  <c r="BH142" i="10"/>
  <c r="BG142" i="10"/>
  <c r="BF142" i="10"/>
  <c r="T142" i="10"/>
  <c r="R142" i="10"/>
  <c r="P142" i="10"/>
  <c r="BI136" i="10"/>
  <c r="BH136" i="10"/>
  <c r="BG136" i="10"/>
  <c r="BF136" i="10"/>
  <c r="T136" i="10"/>
  <c r="R136" i="10"/>
  <c r="P136" i="10"/>
  <c r="BI131" i="10"/>
  <c r="BH131" i="10"/>
  <c r="BG131" i="10"/>
  <c r="BF131" i="10"/>
  <c r="T131" i="10"/>
  <c r="R131" i="10"/>
  <c r="P131" i="10"/>
  <c r="BI127" i="10"/>
  <c r="BH127" i="10"/>
  <c r="BG127" i="10"/>
  <c r="BF127" i="10"/>
  <c r="T127" i="10"/>
  <c r="R127" i="10"/>
  <c r="P127" i="10"/>
  <c r="BI118" i="10"/>
  <c r="BH118" i="10"/>
  <c r="BG118" i="10"/>
  <c r="BF118" i="10"/>
  <c r="T118" i="10"/>
  <c r="R118" i="10"/>
  <c r="P118" i="10"/>
  <c r="BI114" i="10"/>
  <c r="BH114" i="10"/>
  <c r="BG114" i="10"/>
  <c r="BF114" i="10"/>
  <c r="T114" i="10"/>
  <c r="R114" i="10"/>
  <c r="P114" i="10"/>
  <c r="BI108" i="10"/>
  <c r="BH108" i="10"/>
  <c r="BG108" i="10"/>
  <c r="BF108" i="10"/>
  <c r="T108" i="10"/>
  <c r="R108" i="10"/>
  <c r="P108" i="10"/>
  <c r="BI103" i="10"/>
  <c r="BH103" i="10"/>
  <c r="BG103" i="10"/>
  <c r="BF103" i="10"/>
  <c r="T103" i="10"/>
  <c r="R103" i="10"/>
  <c r="P103" i="10"/>
  <c r="BI99" i="10"/>
  <c r="BH99" i="10"/>
  <c r="BG99" i="10"/>
  <c r="BF99" i="10"/>
  <c r="T99" i="10"/>
  <c r="R99" i="10"/>
  <c r="P99" i="10"/>
  <c r="BI95" i="10"/>
  <c r="BH95" i="10"/>
  <c r="BG95" i="10"/>
  <c r="BF95" i="10"/>
  <c r="T95" i="10"/>
  <c r="R95" i="10"/>
  <c r="P95" i="10"/>
  <c r="J89" i="10"/>
  <c r="J88" i="10"/>
  <c r="F88" i="10"/>
  <c r="F86" i="10"/>
  <c r="E84" i="10"/>
  <c r="J55" i="10"/>
  <c r="J54" i="10"/>
  <c r="F54" i="10"/>
  <c r="F52" i="10"/>
  <c r="E50" i="10"/>
  <c r="J18" i="10"/>
  <c r="E18" i="10"/>
  <c r="F55" i="10" s="1"/>
  <c r="J17" i="10"/>
  <c r="J12" i="10"/>
  <c r="J86" i="10" s="1"/>
  <c r="E7" i="10"/>
  <c r="E82" i="10" s="1"/>
  <c r="J37" i="9"/>
  <c r="J36" i="9"/>
  <c r="AY62" i="1"/>
  <c r="J35" i="9"/>
  <c r="AX62" i="1" s="1"/>
  <c r="BI587" i="9"/>
  <c r="BH587" i="9"/>
  <c r="BG587" i="9"/>
  <c r="BF587" i="9"/>
  <c r="T587" i="9"/>
  <c r="R587" i="9"/>
  <c r="P587" i="9"/>
  <c r="BI585" i="9"/>
  <c r="BH585" i="9"/>
  <c r="BG585" i="9"/>
  <c r="BF585" i="9"/>
  <c r="T585" i="9"/>
  <c r="R585" i="9"/>
  <c r="P585" i="9"/>
  <c r="BI581" i="9"/>
  <c r="BH581" i="9"/>
  <c r="BG581" i="9"/>
  <c r="BF581" i="9"/>
  <c r="T581" i="9"/>
  <c r="R581" i="9"/>
  <c r="P581" i="9"/>
  <c r="BI577" i="9"/>
  <c r="BH577" i="9"/>
  <c r="BG577" i="9"/>
  <c r="BF577" i="9"/>
  <c r="T577" i="9"/>
  <c r="R577" i="9"/>
  <c r="P577" i="9"/>
  <c r="BI575" i="9"/>
  <c r="BH575" i="9"/>
  <c r="BG575" i="9"/>
  <c r="BF575" i="9"/>
  <c r="T575" i="9"/>
  <c r="R575" i="9"/>
  <c r="P575" i="9"/>
  <c r="BI573" i="9"/>
  <c r="BH573" i="9"/>
  <c r="BG573" i="9"/>
  <c r="BF573" i="9"/>
  <c r="T573" i="9"/>
  <c r="R573" i="9"/>
  <c r="P573" i="9"/>
  <c r="BI571" i="9"/>
  <c r="BH571" i="9"/>
  <c r="BG571" i="9"/>
  <c r="BF571" i="9"/>
  <c r="T571" i="9"/>
  <c r="R571" i="9"/>
  <c r="P571" i="9"/>
  <c r="BI569" i="9"/>
  <c r="BH569" i="9"/>
  <c r="BG569" i="9"/>
  <c r="BF569" i="9"/>
  <c r="T569" i="9"/>
  <c r="R569" i="9"/>
  <c r="P569" i="9"/>
  <c r="BI565" i="9"/>
  <c r="BH565" i="9"/>
  <c r="BG565" i="9"/>
  <c r="BF565" i="9"/>
  <c r="T565" i="9"/>
  <c r="R565" i="9"/>
  <c r="P565" i="9"/>
  <c r="BI561" i="9"/>
  <c r="BH561" i="9"/>
  <c r="BG561" i="9"/>
  <c r="BF561" i="9"/>
  <c r="T561" i="9"/>
  <c r="R561" i="9"/>
  <c r="P561" i="9"/>
  <c r="BI557" i="9"/>
  <c r="BH557" i="9"/>
  <c r="BG557" i="9"/>
  <c r="BF557" i="9"/>
  <c r="T557" i="9"/>
  <c r="R557" i="9"/>
  <c r="P557" i="9"/>
  <c r="BI553" i="9"/>
  <c r="BH553" i="9"/>
  <c r="BG553" i="9"/>
  <c r="BF553" i="9"/>
  <c r="T553" i="9"/>
  <c r="R553" i="9"/>
  <c r="P553" i="9"/>
  <c r="BI550" i="9"/>
  <c r="BH550" i="9"/>
  <c r="BG550" i="9"/>
  <c r="BF550" i="9"/>
  <c r="T550" i="9"/>
  <c r="R550" i="9"/>
  <c r="P550" i="9"/>
  <c r="BI547" i="9"/>
  <c r="BH547" i="9"/>
  <c r="BG547" i="9"/>
  <c r="BF547" i="9"/>
  <c r="T547" i="9"/>
  <c r="R547" i="9"/>
  <c r="P547" i="9"/>
  <c r="BI543" i="9"/>
  <c r="BH543" i="9"/>
  <c r="BG543" i="9"/>
  <c r="BF543" i="9"/>
  <c r="T543" i="9"/>
  <c r="R543" i="9"/>
  <c r="P543" i="9"/>
  <c r="BI540" i="9"/>
  <c r="BH540" i="9"/>
  <c r="BG540" i="9"/>
  <c r="BF540" i="9"/>
  <c r="T540" i="9"/>
  <c r="R540" i="9"/>
  <c r="P540" i="9"/>
  <c r="BI536" i="9"/>
  <c r="BH536" i="9"/>
  <c r="BG536" i="9"/>
  <c r="BF536" i="9"/>
  <c r="T536" i="9"/>
  <c r="R536" i="9"/>
  <c r="P536" i="9"/>
  <c r="BI529" i="9"/>
  <c r="BH529" i="9"/>
  <c r="BG529" i="9"/>
  <c r="BF529" i="9"/>
  <c r="T529" i="9"/>
  <c r="R529" i="9"/>
  <c r="P529" i="9"/>
  <c r="BI526" i="9"/>
  <c r="BH526" i="9"/>
  <c r="BG526" i="9"/>
  <c r="BF526" i="9"/>
  <c r="T526" i="9"/>
  <c r="R526" i="9"/>
  <c r="P526" i="9"/>
  <c r="BI524" i="9"/>
  <c r="BH524" i="9"/>
  <c r="BG524" i="9"/>
  <c r="BF524" i="9"/>
  <c r="T524" i="9"/>
  <c r="R524" i="9"/>
  <c r="P524" i="9"/>
  <c r="BI519" i="9"/>
  <c r="BH519" i="9"/>
  <c r="BG519" i="9"/>
  <c r="BF519" i="9"/>
  <c r="T519" i="9"/>
  <c r="R519" i="9"/>
  <c r="P519" i="9"/>
  <c r="BI515" i="9"/>
  <c r="BH515" i="9"/>
  <c r="BG515" i="9"/>
  <c r="BF515" i="9"/>
  <c r="T515" i="9"/>
  <c r="R515" i="9"/>
  <c r="P515" i="9"/>
  <c r="BI506" i="9"/>
  <c r="BH506" i="9"/>
  <c r="BG506" i="9"/>
  <c r="BF506" i="9"/>
  <c r="T506" i="9"/>
  <c r="R506" i="9"/>
  <c r="P506" i="9"/>
  <c r="BI500" i="9"/>
  <c r="BH500" i="9"/>
  <c r="BG500" i="9"/>
  <c r="BF500" i="9"/>
  <c r="T500" i="9"/>
  <c r="R500" i="9"/>
  <c r="P500" i="9"/>
  <c r="BI494" i="9"/>
  <c r="BH494" i="9"/>
  <c r="BG494" i="9"/>
  <c r="BF494" i="9"/>
  <c r="T494" i="9"/>
  <c r="R494" i="9"/>
  <c r="P494" i="9"/>
  <c r="BI485" i="9"/>
  <c r="BH485" i="9"/>
  <c r="BG485" i="9"/>
  <c r="BF485" i="9"/>
  <c r="T485" i="9"/>
  <c r="R485" i="9"/>
  <c r="P485" i="9"/>
  <c r="BI479" i="9"/>
  <c r="BH479" i="9"/>
  <c r="BG479" i="9"/>
  <c r="BF479" i="9"/>
  <c r="T479" i="9"/>
  <c r="R479" i="9"/>
  <c r="P479" i="9"/>
  <c r="BI473" i="9"/>
  <c r="BH473" i="9"/>
  <c r="BG473" i="9"/>
  <c r="BF473" i="9"/>
  <c r="T473" i="9"/>
  <c r="R473" i="9"/>
  <c r="P473" i="9"/>
  <c r="BI464" i="9"/>
  <c r="BH464" i="9"/>
  <c r="BG464" i="9"/>
  <c r="BF464" i="9"/>
  <c r="T464" i="9"/>
  <c r="R464" i="9"/>
  <c r="P464" i="9"/>
  <c r="BI459" i="9"/>
  <c r="BH459" i="9"/>
  <c r="BG459" i="9"/>
  <c r="BF459" i="9"/>
  <c r="T459" i="9"/>
  <c r="T458" i="9" s="1"/>
  <c r="R459" i="9"/>
  <c r="R458" i="9"/>
  <c r="P459" i="9"/>
  <c r="P458" i="9" s="1"/>
  <c r="BI455" i="9"/>
  <c r="BH455" i="9"/>
  <c r="BG455" i="9"/>
  <c r="BF455" i="9"/>
  <c r="T455" i="9"/>
  <c r="R455" i="9"/>
  <c r="P455" i="9"/>
  <c r="BI448" i="9"/>
  <c r="BH448" i="9"/>
  <c r="BG448" i="9"/>
  <c r="BF448" i="9"/>
  <c r="T448" i="9"/>
  <c r="R448" i="9"/>
  <c r="P448" i="9"/>
  <c r="BI443" i="9"/>
  <c r="BH443" i="9"/>
  <c r="BG443" i="9"/>
  <c r="BF443" i="9"/>
  <c r="T443" i="9"/>
  <c r="R443" i="9"/>
  <c r="P443" i="9"/>
  <c r="BI438" i="9"/>
  <c r="BH438" i="9"/>
  <c r="BG438" i="9"/>
  <c r="BF438" i="9"/>
  <c r="T438" i="9"/>
  <c r="R438" i="9"/>
  <c r="P438" i="9"/>
  <c r="BI435" i="9"/>
  <c r="BH435" i="9"/>
  <c r="BG435" i="9"/>
  <c r="BF435" i="9"/>
  <c r="T435" i="9"/>
  <c r="R435" i="9"/>
  <c r="P435" i="9"/>
  <c r="BI420" i="9"/>
  <c r="BH420" i="9"/>
  <c r="BG420" i="9"/>
  <c r="BF420" i="9"/>
  <c r="T420" i="9"/>
  <c r="R420" i="9"/>
  <c r="P420" i="9"/>
  <c r="BI417" i="9"/>
  <c r="BH417" i="9"/>
  <c r="BG417" i="9"/>
  <c r="BF417" i="9"/>
  <c r="T417" i="9"/>
  <c r="R417" i="9"/>
  <c r="P417" i="9"/>
  <c r="BI412" i="9"/>
  <c r="BH412" i="9"/>
  <c r="BG412" i="9"/>
  <c r="BF412" i="9"/>
  <c r="T412" i="9"/>
  <c r="R412" i="9"/>
  <c r="P412" i="9"/>
  <c r="BI407" i="9"/>
  <c r="BH407" i="9"/>
  <c r="BG407" i="9"/>
  <c r="BF407" i="9"/>
  <c r="T407" i="9"/>
  <c r="R407" i="9"/>
  <c r="P407" i="9"/>
  <c r="BI392" i="9"/>
  <c r="BH392" i="9"/>
  <c r="BG392" i="9"/>
  <c r="BF392" i="9"/>
  <c r="T392" i="9"/>
  <c r="R392" i="9"/>
  <c r="P392" i="9"/>
  <c r="BI389" i="9"/>
  <c r="BH389" i="9"/>
  <c r="BG389" i="9"/>
  <c r="BF389" i="9"/>
  <c r="T389" i="9"/>
  <c r="R389" i="9"/>
  <c r="P389" i="9"/>
  <c r="BI386" i="9"/>
  <c r="BH386" i="9"/>
  <c r="BG386" i="9"/>
  <c r="BF386" i="9"/>
  <c r="T386" i="9"/>
  <c r="R386" i="9"/>
  <c r="P386" i="9"/>
  <c r="BI378" i="9"/>
  <c r="BH378" i="9"/>
  <c r="BG378" i="9"/>
  <c r="BF378" i="9"/>
  <c r="T378" i="9"/>
  <c r="R378" i="9"/>
  <c r="P378" i="9"/>
  <c r="BI367" i="9"/>
  <c r="BH367" i="9"/>
  <c r="BG367" i="9"/>
  <c r="BF367" i="9"/>
  <c r="T367" i="9"/>
  <c r="R367" i="9"/>
  <c r="P367" i="9"/>
  <c r="BI362" i="9"/>
  <c r="BH362" i="9"/>
  <c r="BG362" i="9"/>
  <c r="BF362" i="9"/>
  <c r="T362" i="9"/>
  <c r="R362" i="9"/>
  <c r="P362" i="9"/>
  <c r="BI357" i="9"/>
  <c r="BH357" i="9"/>
  <c r="BG357" i="9"/>
  <c r="BF357" i="9"/>
  <c r="T357" i="9"/>
  <c r="R357" i="9"/>
  <c r="P357" i="9"/>
  <c r="BI354" i="9"/>
  <c r="BH354" i="9"/>
  <c r="BG354" i="9"/>
  <c r="BF354" i="9"/>
  <c r="T354" i="9"/>
  <c r="R354" i="9"/>
  <c r="P354" i="9"/>
  <c r="BI349" i="9"/>
  <c r="BH349" i="9"/>
  <c r="BG349" i="9"/>
  <c r="BF349" i="9"/>
  <c r="T349" i="9"/>
  <c r="R349" i="9"/>
  <c r="P349" i="9"/>
  <c r="BI341" i="9"/>
  <c r="BH341" i="9"/>
  <c r="BG341" i="9"/>
  <c r="BF341" i="9"/>
  <c r="T341" i="9"/>
  <c r="R341" i="9"/>
  <c r="P341" i="9"/>
  <c r="BI333" i="9"/>
  <c r="BH333" i="9"/>
  <c r="BG333" i="9"/>
  <c r="BF333" i="9"/>
  <c r="T333" i="9"/>
  <c r="R333" i="9"/>
  <c r="P333" i="9"/>
  <c r="BI330" i="9"/>
  <c r="BH330" i="9"/>
  <c r="BG330" i="9"/>
  <c r="BF330" i="9"/>
  <c r="T330" i="9"/>
  <c r="R330" i="9"/>
  <c r="P330" i="9"/>
  <c r="BI325" i="9"/>
  <c r="BH325" i="9"/>
  <c r="BG325" i="9"/>
  <c r="BF325" i="9"/>
  <c r="T325" i="9"/>
  <c r="R325" i="9"/>
  <c r="P325" i="9"/>
  <c r="BI320" i="9"/>
  <c r="BH320" i="9"/>
  <c r="BG320" i="9"/>
  <c r="BF320" i="9"/>
  <c r="T320" i="9"/>
  <c r="R320" i="9"/>
  <c r="P320" i="9"/>
  <c r="BI317" i="9"/>
  <c r="BH317" i="9"/>
  <c r="BG317" i="9"/>
  <c r="BF317" i="9"/>
  <c r="T317" i="9"/>
  <c r="R317" i="9"/>
  <c r="P317" i="9"/>
  <c r="BI314" i="9"/>
  <c r="BH314" i="9"/>
  <c r="BG314" i="9"/>
  <c r="BF314" i="9"/>
  <c r="T314" i="9"/>
  <c r="R314" i="9"/>
  <c r="P314" i="9"/>
  <c r="BI311" i="9"/>
  <c r="BH311" i="9"/>
  <c r="BG311" i="9"/>
  <c r="BF311" i="9"/>
  <c r="T311" i="9"/>
  <c r="R311" i="9"/>
  <c r="P311" i="9"/>
  <c r="BI306" i="9"/>
  <c r="BH306" i="9"/>
  <c r="BG306" i="9"/>
  <c r="BF306" i="9"/>
  <c r="T306" i="9"/>
  <c r="R306" i="9"/>
  <c r="P306" i="9"/>
  <c r="BI300" i="9"/>
  <c r="BH300" i="9"/>
  <c r="BG300" i="9"/>
  <c r="BF300" i="9"/>
  <c r="T300" i="9"/>
  <c r="T299" i="9" s="1"/>
  <c r="R300" i="9"/>
  <c r="R299" i="9" s="1"/>
  <c r="P300" i="9"/>
  <c r="P299" i="9"/>
  <c r="BI294" i="9"/>
  <c r="BH294" i="9"/>
  <c r="BG294" i="9"/>
  <c r="BF294" i="9"/>
  <c r="T294" i="9"/>
  <c r="R294" i="9"/>
  <c r="P294" i="9"/>
  <c r="BI289" i="9"/>
  <c r="BH289" i="9"/>
  <c r="BG289" i="9"/>
  <c r="BF289" i="9"/>
  <c r="T289" i="9"/>
  <c r="R289" i="9"/>
  <c r="P289" i="9"/>
  <c r="BI284" i="9"/>
  <c r="BH284" i="9"/>
  <c r="BG284" i="9"/>
  <c r="BF284" i="9"/>
  <c r="T284" i="9"/>
  <c r="R284" i="9"/>
  <c r="P284" i="9"/>
  <c r="BI279" i="9"/>
  <c r="BH279" i="9"/>
  <c r="BG279" i="9"/>
  <c r="BF279" i="9"/>
  <c r="T279" i="9"/>
  <c r="R279" i="9"/>
  <c r="P279" i="9"/>
  <c r="BI276" i="9"/>
  <c r="BH276" i="9"/>
  <c r="BG276" i="9"/>
  <c r="BF276" i="9"/>
  <c r="T276" i="9"/>
  <c r="R276" i="9"/>
  <c r="P276" i="9"/>
  <c r="BI272" i="9"/>
  <c r="BH272" i="9"/>
  <c r="BG272" i="9"/>
  <c r="BF272" i="9"/>
  <c r="T272" i="9"/>
  <c r="R272" i="9"/>
  <c r="P272" i="9"/>
  <c r="BI269" i="9"/>
  <c r="BH269" i="9"/>
  <c r="BG269" i="9"/>
  <c r="BF269" i="9"/>
  <c r="T269" i="9"/>
  <c r="R269" i="9"/>
  <c r="P269" i="9"/>
  <c r="BI264" i="9"/>
  <c r="BH264" i="9"/>
  <c r="BG264" i="9"/>
  <c r="BF264" i="9"/>
  <c r="T264" i="9"/>
  <c r="R264" i="9"/>
  <c r="P264" i="9"/>
  <c r="BI259" i="9"/>
  <c r="BH259" i="9"/>
  <c r="BG259" i="9"/>
  <c r="BF259" i="9"/>
  <c r="T259" i="9"/>
  <c r="R259" i="9"/>
  <c r="P259" i="9"/>
  <c r="BI254" i="9"/>
  <c r="BH254" i="9"/>
  <c r="BG254" i="9"/>
  <c r="BF254" i="9"/>
  <c r="T254" i="9"/>
  <c r="R254" i="9"/>
  <c r="P254" i="9"/>
  <c r="BI251" i="9"/>
  <c r="BH251" i="9"/>
  <c r="BG251" i="9"/>
  <c r="BF251" i="9"/>
  <c r="T251" i="9"/>
  <c r="R251" i="9"/>
  <c r="P251" i="9"/>
  <c r="BI247" i="9"/>
  <c r="BH247" i="9"/>
  <c r="BG247" i="9"/>
  <c r="BF247" i="9"/>
  <c r="T247" i="9"/>
  <c r="R247" i="9"/>
  <c r="P247" i="9"/>
  <c r="BI244" i="9"/>
  <c r="BH244" i="9"/>
  <c r="BG244" i="9"/>
  <c r="BF244" i="9"/>
  <c r="T244" i="9"/>
  <c r="R244" i="9"/>
  <c r="P244" i="9"/>
  <c r="BI239" i="9"/>
  <c r="BH239" i="9"/>
  <c r="BG239" i="9"/>
  <c r="BF239" i="9"/>
  <c r="T239" i="9"/>
  <c r="R239" i="9"/>
  <c r="P239" i="9"/>
  <c r="BI234" i="9"/>
  <c r="BH234" i="9"/>
  <c r="BG234" i="9"/>
  <c r="BF234" i="9"/>
  <c r="T234" i="9"/>
  <c r="R234" i="9"/>
  <c r="P234" i="9"/>
  <c r="BI229" i="9"/>
  <c r="BH229" i="9"/>
  <c r="BG229" i="9"/>
  <c r="BF229" i="9"/>
  <c r="T229" i="9"/>
  <c r="R229" i="9"/>
  <c r="P229" i="9"/>
  <c r="BI224" i="9"/>
  <c r="BH224" i="9"/>
  <c r="BG224" i="9"/>
  <c r="BF224" i="9"/>
  <c r="T224" i="9"/>
  <c r="R224" i="9"/>
  <c r="P224" i="9"/>
  <c r="BI219" i="9"/>
  <c r="BH219" i="9"/>
  <c r="BG219" i="9"/>
  <c r="BF219" i="9"/>
  <c r="T219" i="9"/>
  <c r="R219" i="9"/>
  <c r="P219" i="9"/>
  <c r="BI215" i="9"/>
  <c r="BH215" i="9"/>
  <c r="BG215" i="9"/>
  <c r="BF215" i="9"/>
  <c r="T215" i="9"/>
  <c r="R215" i="9"/>
  <c r="P215" i="9"/>
  <c r="BI212" i="9"/>
  <c r="BH212" i="9"/>
  <c r="BG212" i="9"/>
  <c r="BF212" i="9"/>
  <c r="T212" i="9"/>
  <c r="R212" i="9"/>
  <c r="P212" i="9"/>
  <c r="BI208" i="9"/>
  <c r="BH208" i="9"/>
  <c r="BG208" i="9"/>
  <c r="BF208" i="9"/>
  <c r="T208" i="9"/>
  <c r="R208" i="9"/>
  <c r="P208" i="9"/>
  <c r="BI205" i="9"/>
  <c r="BH205" i="9"/>
  <c r="BG205" i="9"/>
  <c r="BF205" i="9"/>
  <c r="T205" i="9"/>
  <c r="R205" i="9"/>
  <c r="P205" i="9"/>
  <c r="BI200" i="9"/>
  <c r="BH200" i="9"/>
  <c r="BG200" i="9"/>
  <c r="BF200" i="9"/>
  <c r="T200" i="9"/>
  <c r="R200" i="9"/>
  <c r="P200" i="9"/>
  <c r="BI197" i="9"/>
  <c r="BH197" i="9"/>
  <c r="BG197" i="9"/>
  <c r="BF197" i="9"/>
  <c r="T197" i="9"/>
  <c r="R197" i="9"/>
  <c r="P197" i="9"/>
  <c r="BI193" i="9"/>
  <c r="BH193" i="9"/>
  <c r="BG193" i="9"/>
  <c r="BF193" i="9"/>
  <c r="T193" i="9"/>
  <c r="R193" i="9"/>
  <c r="P193" i="9"/>
  <c r="BI190" i="9"/>
  <c r="BH190" i="9"/>
  <c r="BG190" i="9"/>
  <c r="BF190" i="9"/>
  <c r="T190" i="9"/>
  <c r="R190" i="9"/>
  <c r="P190" i="9"/>
  <c r="BI185" i="9"/>
  <c r="BH185" i="9"/>
  <c r="BG185" i="9"/>
  <c r="BF185" i="9"/>
  <c r="T185" i="9"/>
  <c r="R185" i="9"/>
  <c r="P185" i="9"/>
  <c r="BI183" i="9"/>
  <c r="BH183" i="9"/>
  <c r="BG183" i="9"/>
  <c r="BF183" i="9"/>
  <c r="T183" i="9"/>
  <c r="R183" i="9"/>
  <c r="P183" i="9"/>
  <c r="BI178" i="9"/>
  <c r="BH178" i="9"/>
  <c r="BG178" i="9"/>
  <c r="BF178" i="9"/>
  <c r="T178" i="9"/>
  <c r="R178" i="9"/>
  <c r="P178" i="9"/>
  <c r="BI175" i="9"/>
  <c r="BH175" i="9"/>
  <c r="BG175" i="9"/>
  <c r="BF175" i="9"/>
  <c r="T175" i="9"/>
  <c r="R175" i="9"/>
  <c r="P175" i="9"/>
  <c r="BI172" i="9"/>
  <c r="BH172" i="9"/>
  <c r="BG172" i="9"/>
  <c r="BF172" i="9"/>
  <c r="T172" i="9"/>
  <c r="R172" i="9"/>
  <c r="P172" i="9"/>
  <c r="BI167" i="9"/>
  <c r="BH167" i="9"/>
  <c r="BG167" i="9"/>
  <c r="BF167" i="9"/>
  <c r="T167" i="9"/>
  <c r="R167" i="9"/>
  <c r="P167" i="9"/>
  <c r="BI164" i="9"/>
  <c r="BH164" i="9"/>
  <c r="BG164" i="9"/>
  <c r="BF164" i="9"/>
  <c r="T164" i="9"/>
  <c r="R164" i="9"/>
  <c r="P164" i="9"/>
  <c r="BI161" i="9"/>
  <c r="BH161" i="9"/>
  <c r="BG161" i="9"/>
  <c r="BF161" i="9"/>
  <c r="T161" i="9"/>
  <c r="R161" i="9"/>
  <c r="P161" i="9"/>
  <c r="BI158" i="9"/>
  <c r="BH158" i="9"/>
  <c r="BG158" i="9"/>
  <c r="BF158" i="9"/>
  <c r="T158" i="9"/>
  <c r="R158" i="9"/>
  <c r="P158" i="9"/>
  <c r="BI153" i="9"/>
  <c r="BH153" i="9"/>
  <c r="BG153" i="9"/>
  <c r="BF153" i="9"/>
  <c r="T153" i="9"/>
  <c r="R153" i="9"/>
  <c r="P153" i="9"/>
  <c r="BI150" i="9"/>
  <c r="BH150" i="9"/>
  <c r="BG150" i="9"/>
  <c r="BF150" i="9"/>
  <c r="T150" i="9"/>
  <c r="R150" i="9"/>
  <c r="P150" i="9"/>
  <c r="BI145" i="9"/>
  <c r="BH145" i="9"/>
  <c r="BG145" i="9"/>
  <c r="BF145" i="9"/>
  <c r="T145" i="9"/>
  <c r="R145" i="9"/>
  <c r="P145" i="9"/>
  <c r="BI137" i="9"/>
  <c r="BH137" i="9"/>
  <c r="BG137" i="9"/>
  <c r="BF137" i="9"/>
  <c r="T137" i="9"/>
  <c r="R137" i="9"/>
  <c r="P137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18" i="9"/>
  <c r="BH118" i="9"/>
  <c r="BG118" i="9"/>
  <c r="BF118" i="9"/>
  <c r="T118" i="9"/>
  <c r="R118" i="9"/>
  <c r="P118" i="9"/>
  <c r="BI112" i="9"/>
  <c r="BH112" i="9"/>
  <c r="BG112" i="9"/>
  <c r="BF112" i="9"/>
  <c r="T112" i="9"/>
  <c r="R112" i="9"/>
  <c r="P112" i="9"/>
  <c r="BI107" i="9"/>
  <c r="BH107" i="9"/>
  <c r="BG107" i="9"/>
  <c r="BF107" i="9"/>
  <c r="T107" i="9"/>
  <c r="R107" i="9"/>
  <c r="P107" i="9"/>
  <c r="BI102" i="9"/>
  <c r="BH102" i="9"/>
  <c r="BG102" i="9"/>
  <c r="BF102" i="9"/>
  <c r="T102" i="9"/>
  <c r="R102" i="9"/>
  <c r="P102" i="9"/>
  <c r="BI97" i="9"/>
  <c r="BH97" i="9"/>
  <c r="BG97" i="9"/>
  <c r="BF97" i="9"/>
  <c r="T97" i="9"/>
  <c r="R97" i="9"/>
  <c r="P97" i="9"/>
  <c r="BI93" i="9"/>
  <c r="BH93" i="9"/>
  <c r="BG93" i="9"/>
  <c r="BF93" i="9"/>
  <c r="T93" i="9"/>
  <c r="R93" i="9"/>
  <c r="P93" i="9"/>
  <c r="J87" i="9"/>
  <c r="J86" i="9"/>
  <c r="F86" i="9"/>
  <c r="F84" i="9"/>
  <c r="E82" i="9"/>
  <c r="J55" i="9"/>
  <c r="J54" i="9"/>
  <c r="F54" i="9"/>
  <c r="F52" i="9"/>
  <c r="E50" i="9"/>
  <c r="J18" i="9"/>
  <c r="E18" i="9"/>
  <c r="F87" i="9" s="1"/>
  <c r="J17" i="9"/>
  <c r="J12" i="9"/>
  <c r="J52" i="9" s="1"/>
  <c r="E7" i="9"/>
  <c r="E48" i="9"/>
  <c r="J37" i="8"/>
  <c r="J36" i="8"/>
  <c r="AY61" i="1"/>
  <c r="J35" i="8"/>
  <c r="AX61" i="1"/>
  <c r="BI613" i="8"/>
  <c r="BH613" i="8"/>
  <c r="BG613" i="8"/>
  <c r="BF613" i="8"/>
  <c r="T613" i="8"/>
  <c r="R613" i="8"/>
  <c r="P613" i="8"/>
  <c r="BI611" i="8"/>
  <c r="BH611" i="8"/>
  <c r="BG611" i="8"/>
  <c r="BF611" i="8"/>
  <c r="T611" i="8"/>
  <c r="R611" i="8"/>
  <c r="P611" i="8"/>
  <c r="BI609" i="8"/>
  <c r="BH609" i="8"/>
  <c r="BG609" i="8"/>
  <c r="BF609" i="8"/>
  <c r="T609" i="8"/>
  <c r="R609" i="8"/>
  <c r="P609" i="8"/>
  <c r="BI607" i="8"/>
  <c r="BH607" i="8"/>
  <c r="BG607" i="8"/>
  <c r="BF607" i="8"/>
  <c r="T607" i="8"/>
  <c r="R607" i="8"/>
  <c r="P607" i="8"/>
  <c r="BI603" i="8"/>
  <c r="BH603" i="8"/>
  <c r="BG603" i="8"/>
  <c r="BF603" i="8"/>
  <c r="T603" i="8"/>
  <c r="R603" i="8"/>
  <c r="P603" i="8"/>
  <c r="BI599" i="8"/>
  <c r="BH599" i="8"/>
  <c r="BG599" i="8"/>
  <c r="BF599" i="8"/>
  <c r="T599" i="8"/>
  <c r="R599" i="8"/>
  <c r="P599" i="8"/>
  <c r="BI597" i="8"/>
  <c r="BH597" i="8"/>
  <c r="BG597" i="8"/>
  <c r="BF597" i="8"/>
  <c r="T597" i="8"/>
  <c r="R597" i="8"/>
  <c r="P597" i="8"/>
  <c r="BI595" i="8"/>
  <c r="BH595" i="8"/>
  <c r="BG595" i="8"/>
  <c r="BF595" i="8"/>
  <c r="T595" i="8"/>
  <c r="R595" i="8"/>
  <c r="P595" i="8"/>
  <c r="BI593" i="8"/>
  <c r="BH593" i="8"/>
  <c r="BG593" i="8"/>
  <c r="BF593" i="8"/>
  <c r="T593" i="8"/>
  <c r="R593" i="8"/>
  <c r="P593" i="8"/>
  <c r="BI591" i="8"/>
  <c r="BH591" i="8"/>
  <c r="BG591" i="8"/>
  <c r="BF591" i="8"/>
  <c r="T591" i="8"/>
  <c r="R591" i="8"/>
  <c r="P591" i="8"/>
  <c r="BI587" i="8"/>
  <c r="BH587" i="8"/>
  <c r="BG587" i="8"/>
  <c r="BF587" i="8"/>
  <c r="T587" i="8"/>
  <c r="R587" i="8"/>
  <c r="P587" i="8"/>
  <c r="BI583" i="8"/>
  <c r="BH583" i="8"/>
  <c r="BG583" i="8"/>
  <c r="BF583" i="8"/>
  <c r="T583" i="8"/>
  <c r="R583" i="8"/>
  <c r="P583" i="8"/>
  <c r="BI579" i="8"/>
  <c r="BH579" i="8"/>
  <c r="BG579" i="8"/>
  <c r="BF579" i="8"/>
  <c r="T579" i="8"/>
  <c r="R579" i="8"/>
  <c r="P579" i="8"/>
  <c r="BI575" i="8"/>
  <c r="BH575" i="8"/>
  <c r="BG575" i="8"/>
  <c r="BF575" i="8"/>
  <c r="T575" i="8"/>
  <c r="R575" i="8"/>
  <c r="P575" i="8"/>
  <c r="BI572" i="8"/>
  <c r="BH572" i="8"/>
  <c r="BG572" i="8"/>
  <c r="BF572" i="8"/>
  <c r="T572" i="8"/>
  <c r="R572" i="8"/>
  <c r="P572" i="8"/>
  <c r="BI567" i="8"/>
  <c r="BH567" i="8"/>
  <c r="BG567" i="8"/>
  <c r="BF567" i="8"/>
  <c r="T567" i="8"/>
  <c r="R567" i="8"/>
  <c r="P567" i="8"/>
  <c r="BI564" i="8"/>
  <c r="BH564" i="8"/>
  <c r="BG564" i="8"/>
  <c r="BF564" i="8"/>
  <c r="T564" i="8"/>
  <c r="R564" i="8"/>
  <c r="P564" i="8"/>
  <c r="BI560" i="8"/>
  <c r="BH560" i="8"/>
  <c r="BG560" i="8"/>
  <c r="BF560" i="8"/>
  <c r="T560" i="8"/>
  <c r="R560" i="8"/>
  <c r="P560" i="8"/>
  <c r="BI557" i="8"/>
  <c r="BH557" i="8"/>
  <c r="BG557" i="8"/>
  <c r="BF557" i="8"/>
  <c r="T557" i="8"/>
  <c r="R557" i="8"/>
  <c r="P557" i="8"/>
  <c r="BI554" i="8"/>
  <c r="BH554" i="8"/>
  <c r="BG554" i="8"/>
  <c r="BF554" i="8"/>
  <c r="T554" i="8"/>
  <c r="R554" i="8"/>
  <c r="P554" i="8"/>
  <c r="BI551" i="8"/>
  <c r="BH551" i="8"/>
  <c r="BG551" i="8"/>
  <c r="BF551" i="8"/>
  <c r="T551" i="8"/>
  <c r="R551" i="8"/>
  <c r="P551" i="8"/>
  <c r="BI543" i="8"/>
  <c r="BH543" i="8"/>
  <c r="BG543" i="8"/>
  <c r="BF543" i="8"/>
  <c r="T543" i="8"/>
  <c r="R543" i="8"/>
  <c r="P543" i="8"/>
  <c r="BI541" i="8"/>
  <c r="BH541" i="8"/>
  <c r="BG541" i="8"/>
  <c r="BF541" i="8"/>
  <c r="T541" i="8"/>
  <c r="R541" i="8"/>
  <c r="P541" i="8"/>
  <c r="BI536" i="8"/>
  <c r="BH536" i="8"/>
  <c r="BG536" i="8"/>
  <c r="BF536" i="8"/>
  <c r="T536" i="8"/>
  <c r="R536" i="8"/>
  <c r="P536" i="8"/>
  <c r="BI532" i="8"/>
  <c r="BH532" i="8"/>
  <c r="BG532" i="8"/>
  <c r="BF532" i="8"/>
  <c r="T532" i="8"/>
  <c r="R532" i="8"/>
  <c r="P532" i="8"/>
  <c r="BI523" i="8"/>
  <c r="BH523" i="8"/>
  <c r="BG523" i="8"/>
  <c r="BF523" i="8"/>
  <c r="T523" i="8"/>
  <c r="R523" i="8"/>
  <c r="P523" i="8"/>
  <c r="BI519" i="8"/>
  <c r="BH519" i="8"/>
  <c r="BG519" i="8"/>
  <c r="BF519" i="8"/>
  <c r="T519" i="8"/>
  <c r="R519" i="8"/>
  <c r="P519" i="8"/>
  <c r="BI515" i="8"/>
  <c r="BH515" i="8"/>
  <c r="BG515" i="8"/>
  <c r="BF515" i="8"/>
  <c r="T515" i="8"/>
  <c r="R515" i="8"/>
  <c r="P515" i="8"/>
  <c r="BI512" i="8"/>
  <c r="BH512" i="8"/>
  <c r="BG512" i="8"/>
  <c r="BF512" i="8"/>
  <c r="T512" i="8"/>
  <c r="R512" i="8"/>
  <c r="P512" i="8"/>
  <c r="BI509" i="8"/>
  <c r="BH509" i="8"/>
  <c r="BG509" i="8"/>
  <c r="BF509" i="8"/>
  <c r="T509" i="8"/>
  <c r="R509" i="8"/>
  <c r="P509" i="8"/>
  <c r="BI506" i="8"/>
  <c r="BH506" i="8"/>
  <c r="BG506" i="8"/>
  <c r="BF506" i="8"/>
  <c r="T506" i="8"/>
  <c r="R506" i="8"/>
  <c r="P506" i="8"/>
  <c r="BI497" i="8"/>
  <c r="BH497" i="8"/>
  <c r="BG497" i="8"/>
  <c r="BF497" i="8"/>
  <c r="T497" i="8"/>
  <c r="R497" i="8"/>
  <c r="P497" i="8"/>
  <c r="BI492" i="8"/>
  <c r="BH492" i="8"/>
  <c r="BG492" i="8"/>
  <c r="BF492" i="8"/>
  <c r="T492" i="8"/>
  <c r="T491" i="8"/>
  <c r="R492" i="8"/>
  <c r="R491" i="8" s="1"/>
  <c r="P492" i="8"/>
  <c r="P491" i="8" s="1"/>
  <c r="BI488" i="8"/>
  <c r="BH488" i="8"/>
  <c r="BG488" i="8"/>
  <c r="BF488" i="8"/>
  <c r="T488" i="8"/>
  <c r="R488" i="8"/>
  <c r="P488" i="8"/>
  <c r="BI481" i="8"/>
  <c r="BH481" i="8"/>
  <c r="BG481" i="8"/>
  <c r="BF481" i="8"/>
  <c r="T481" i="8"/>
  <c r="R481" i="8"/>
  <c r="P481" i="8"/>
  <c r="BI476" i="8"/>
  <c r="BH476" i="8"/>
  <c r="BG476" i="8"/>
  <c r="BF476" i="8"/>
  <c r="T476" i="8"/>
  <c r="R476" i="8"/>
  <c r="P476" i="8"/>
  <c r="BI473" i="8"/>
  <c r="BH473" i="8"/>
  <c r="BG473" i="8"/>
  <c r="BF473" i="8"/>
  <c r="T473" i="8"/>
  <c r="R473" i="8"/>
  <c r="P473" i="8"/>
  <c r="BI460" i="8"/>
  <c r="BH460" i="8"/>
  <c r="BG460" i="8"/>
  <c r="BF460" i="8"/>
  <c r="T460" i="8"/>
  <c r="R460" i="8"/>
  <c r="P460" i="8"/>
  <c r="BI457" i="8"/>
  <c r="BH457" i="8"/>
  <c r="BG457" i="8"/>
  <c r="BF457" i="8"/>
  <c r="T457" i="8"/>
  <c r="R457" i="8"/>
  <c r="P457" i="8"/>
  <c r="BI452" i="8"/>
  <c r="BH452" i="8"/>
  <c r="BG452" i="8"/>
  <c r="BF452" i="8"/>
  <c r="T452" i="8"/>
  <c r="R452" i="8"/>
  <c r="P452" i="8"/>
  <c r="BI447" i="8"/>
  <c r="BH447" i="8"/>
  <c r="BG447" i="8"/>
  <c r="BF447" i="8"/>
  <c r="T447" i="8"/>
  <c r="R447" i="8"/>
  <c r="P447" i="8"/>
  <c r="BI434" i="8"/>
  <c r="BH434" i="8"/>
  <c r="BG434" i="8"/>
  <c r="BF434" i="8"/>
  <c r="T434" i="8"/>
  <c r="R434" i="8"/>
  <c r="P434" i="8"/>
  <c r="BI426" i="8"/>
  <c r="BH426" i="8"/>
  <c r="BG426" i="8"/>
  <c r="BF426" i="8"/>
  <c r="T426" i="8"/>
  <c r="R426" i="8"/>
  <c r="P426" i="8"/>
  <c r="BI415" i="8"/>
  <c r="BH415" i="8"/>
  <c r="BG415" i="8"/>
  <c r="BF415" i="8"/>
  <c r="T415" i="8"/>
  <c r="R415" i="8"/>
  <c r="P415" i="8"/>
  <c r="BI407" i="8"/>
  <c r="BH407" i="8"/>
  <c r="BG407" i="8"/>
  <c r="BF407" i="8"/>
  <c r="T407" i="8"/>
  <c r="R407" i="8"/>
  <c r="P407" i="8"/>
  <c r="BI396" i="8"/>
  <c r="BH396" i="8"/>
  <c r="BG396" i="8"/>
  <c r="BF396" i="8"/>
  <c r="T396" i="8"/>
  <c r="R396" i="8"/>
  <c r="P396" i="8"/>
  <c r="BI387" i="8"/>
  <c r="BH387" i="8"/>
  <c r="BG387" i="8"/>
  <c r="BF387" i="8"/>
  <c r="T387" i="8"/>
  <c r="R387" i="8"/>
  <c r="P387" i="8"/>
  <c r="BI377" i="8"/>
  <c r="BH377" i="8"/>
  <c r="BG377" i="8"/>
  <c r="BF377" i="8"/>
  <c r="T377" i="8"/>
  <c r="R377" i="8"/>
  <c r="P377" i="8"/>
  <c r="BI372" i="8"/>
  <c r="BH372" i="8"/>
  <c r="BG372" i="8"/>
  <c r="BF372" i="8"/>
  <c r="T372" i="8"/>
  <c r="R372" i="8"/>
  <c r="P372" i="8"/>
  <c r="BI367" i="8"/>
  <c r="BH367" i="8"/>
  <c r="BG367" i="8"/>
  <c r="BF367" i="8"/>
  <c r="T367" i="8"/>
  <c r="R367" i="8"/>
  <c r="P367" i="8"/>
  <c r="BI362" i="8"/>
  <c r="BH362" i="8"/>
  <c r="BG362" i="8"/>
  <c r="BF362" i="8"/>
  <c r="T362" i="8"/>
  <c r="R362" i="8"/>
  <c r="P362" i="8"/>
  <c r="BI357" i="8"/>
  <c r="BH357" i="8"/>
  <c r="BG357" i="8"/>
  <c r="BF357" i="8"/>
  <c r="T357" i="8"/>
  <c r="R357" i="8"/>
  <c r="P357" i="8"/>
  <c r="BI352" i="8"/>
  <c r="BH352" i="8"/>
  <c r="BG352" i="8"/>
  <c r="BF352" i="8"/>
  <c r="T352" i="8"/>
  <c r="R352" i="8"/>
  <c r="P352" i="8"/>
  <c r="BI347" i="8"/>
  <c r="BH347" i="8"/>
  <c r="BG347" i="8"/>
  <c r="BF347" i="8"/>
  <c r="T347" i="8"/>
  <c r="R347" i="8"/>
  <c r="P347" i="8"/>
  <c r="BI344" i="8"/>
  <c r="BH344" i="8"/>
  <c r="BG344" i="8"/>
  <c r="BF344" i="8"/>
  <c r="T344" i="8"/>
  <c r="R344" i="8"/>
  <c r="P344" i="8"/>
  <c r="BI339" i="8"/>
  <c r="BH339" i="8"/>
  <c r="BG339" i="8"/>
  <c r="BF339" i="8"/>
  <c r="T339" i="8"/>
  <c r="R339" i="8"/>
  <c r="P339" i="8"/>
  <c r="BI334" i="8"/>
  <c r="BH334" i="8"/>
  <c r="BG334" i="8"/>
  <c r="BF334" i="8"/>
  <c r="T334" i="8"/>
  <c r="R334" i="8"/>
  <c r="P334" i="8"/>
  <c r="BI331" i="8"/>
  <c r="BH331" i="8"/>
  <c r="BG331" i="8"/>
  <c r="BF331" i="8"/>
  <c r="T331" i="8"/>
  <c r="R331" i="8"/>
  <c r="P331" i="8"/>
  <c r="BI326" i="8"/>
  <c r="BH326" i="8"/>
  <c r="BG326" i="8"/>
  <c r="BF326" i="8"/>
  <c r="T326" i="8"/>
  <c r="R326" i="8"/>
  <c r="P326" i="8"/>
  <c r="BI323" i="8"/>
  <c r="BH323" i="8"/>
  <c r="BG323" i="8"/>
  <c r="BF323" i="8"/>
  <c r="T323" i="8"/>
  <c r="R323" i="8"/>
  <c r="P323" i="8"/>
  <c r="BI318" i="8"/>
  <c r="BH318" i="8"/>
  <c r="BG318" i="8"/>
  <c r="BF318" i="8"/>
  <c r="T318" i="8"/>
  <c r="R318" i="8"/>
  <c r="P318" i="8"/>
  <c r="BI310" i="8"/>
  <c r="BH310" i="8"/>
  <c r="BG310" i="8"/>
  <c r="BF310" i="8"/>
  <c r="T310" i="8"/>
  <c r="R310" i="8"/>
  <c r="P310" i="8"/>
  <c r="BI305" i="8"/>
  <c r="BH305" i="8"/>
  <c r="BG305" i="8"/>
  <c r="BF305" i="8"/>
  <c r="T305" i="8"/>
  <c r="R305" i="8"/>
  <c r="P305" i="8"/>
  <c r="BI302" i="8"/>
  <c r="BH302" i="8"/>
  <c r="BG302" i="8"/>
  <c r="BF302" i="8"/>
  <c r="T302" i="8"/>
  <c r="R302" i="8"/>
  <c r="P302" i="8"/>
  <c r="BI297" i="8"/>
  <c r="BH297" i="8"/>
  <c r="BG297" i="8"/>
  <c r="BF297" i="8"/>
  <c r="T297" i="8"/>
  <c r="R297" i="8"/>
  <c r="P297" i="8"/>
  <c r="BI294" i="8"/>
  <c r="BH294" i="8"/>
  <c r="BG294" i="8"/>
  <c r="BF294" i="8"/>
  <c r="T294" i="8"/>
  <c r="R294" i="8"/>
  <c r="P294" i="8"/>
  <c r="BI291" i="8"/>
  <c r="BH291" i="8"/>
  <c r="BG291" i="8"/>
  <c r="BF291" i="8"/>
  <c r="T291" i="8"/>
  <c r="R291" i="8"/>
  <c r="P291" i="8"/>
  <c r="BI288" i="8"/>
  <c r="BH288" i="8"/>
  <c r="BG288" i="8"/>
  <c r="BF288" i="8"/>
  <c r="T288" i="8"/>
  <c r="R288" i="8"/>
  <c r="P288" i="8"/>
  <c r="BI283" i="8"/>
  <c r="BH283" i="8"/>
  <c r="BG283" i="8"/>
  <c r="BF283" i="8"/>
  <c r="T283" i="8"/>
  <c r="R283" i="8"/>
  <c r="P283" i="8"/>
  <c r="BI277" i="8"/>
  <c r="BH277" i="8"/>
  <c r="BG277" i="8"/>
  <c r="BF277" i="8"/>
  <c r="T277" i="8"/>
  <c r="T276" i="8" s="1"/>
  <c r="R277" i="8"/>
  <c r="R276" i="8" s="1"/>
  <c r="P277" i="8"/>
  <c r="P276" i="8"/>
  <c r="BI271" i="8"/>
  <c r="BH271" i="8"/>
  <c r="BG271" i="8"/>
  <c r="BF271" i="8"/>
  <c r="T271" i="8"/>
  <c r="R271" i="8"/>
  <c r="P271" i="8"/>
  <c r="BI266" i="8"/>
  <c r="BH266" i="8"/>
  <c r="BG266" i="8"/>
  <c r="BF266" i="8"/>
  <c r="T266" i="8"/>
  <c r="R266" i="8"/>
  <c r="P266" i="8"/>
  <c r="BI261" i="8"/>
  <c r="BH261" i="8"/>
  <c r="BG261" i="8"/>
  <c r="BF261" i="8"/>
  <c r="T261" i="8"/>
  <c r="R261" i="8"/>
  <c r="P261" i="8"/>
  <c r="BI256" i="8"/>
  <c r="BH256" i="8"/>
  <c r="BG256" i="8"/>
  <c r="BF256" i="8"/>
  <c r="T256" i="8"/>
  <c r="R256" i="8"/>
  <c r="P256" i="8"/>
  <c r="BI251" i="8"/>
  <c r="BH251" i="8"/>
  <c r="BG251" i="8"/>
  <c r="BF251" i="8"/>
  <c r="T251" i="8"/>
  <c r="R251" i="8"/>
  <c r="P251" i="8"/>
  <c r="BI248" i="8"/>
  <c r="BH248" i="8"/>
  <c r="BG248" i="8"/>
  <c r="BF248" i="8"/>
  <c r="T248" i="8"/>
  <c r="R248" i="8"/>
  <c r="P248" i="8"/>
  <c r="BI244" i="8"/>
  <c r="BH244" i="8"/>
  <c r="BG244" i="8"/>
  <c r="BF244" i="8"/>
  <c r="T244" i="8"/>
  <c r="R244" i="8"/>
  <c r="P244" i="8"/>
  <c r="BI241" i="8"/>
  <c r="BH241" i="8"/>
  <c r="BG241" i="8"/>
  <c r="BF241" i="8"/>
  <c r="T241" i="8"/>
  <c r="R241" i="8"/>
  <c r="P241" i="8"/>
  <c r="BI236" i="8"/>
  <c r="BH236" i="8"/>
  <c r="BG236" i="8"/>
  <c r="BF236" i="8"/>
  <c r="T236" i="8"/>
  <c r="R236" i="8"/>
  <c r="P236" i="8"/>
  <c r="BI231" i="8"/>
  <c r="BH231" i="8"/>
  <c r="BG231" i="8"/>
  <c r="BF231" i="8"/>
  <c r="T231" i="8"/>
  <c r="R231" i="8"/>
  <c r="P231" i="8"/>
  <c r="BI226" i="8"/>
  <c r="BH226" i="8"/>
  <c r="BG226" i="8"/>
  <c r="BF226" i="8"/>
  <c r="T226" i="8"/>
  <c r="R226" i="8"/>
  <c r="P226" i="8"/>
  <c r="BI223" i="8"/>
  <c r="BH223" i="8"/>
  <c r="BG223" i="8"/>
  <c r="BF223" i="8"/>
  <c r="T223" i="8"/>
  <c r="R223" i="8"/>
  <c r="P223" i="8"/>
  <c r="BI219" i="8"/>
  <c r="BH219" i="8"/>
  <c r="BG219" i="8"/>
  <c r="BF219" i="8"/>
  <c r="T219" i="8"/>
  <c r="R219" i="8"/>
  <c r="P219" i="8"/>
  <c r="BI216" i="8"/>
  <c r="BH216" i="8"/>
  <c r="BG216" i="8"/>
  <c r="BF216" i="8"/>
  <c r="T216" i="8"/>
  <c r="R216" i="8"/>
  <c r="P216" i="8"/>
  <c r="BI211" i="8"/>
  <c r="BH211" i="8"/>
  <c r="BG211" i="8"/>
  <c r="BF211" i="8"/>
  <c r="T211" i="8"/>
  <c r="R211" i="8"/>
  <c r="P211" i="8"/>
  <c r="BI206" i="8"/>
  <c r="BH206" i="8"/>
  <c r="BG206" i="8"/>
  <c r="BF206" i="8"/>
  <c r="T206" i="8"/>
  <c r="R206" i="8"/>
  <c r="P206" i="8"/>
  <c r="BI202" i="8"/>
  <c r="BH202" i="8"/>
  <c r="BG202" i="8"/>
  <c r="BF202" i="8"/>
  <c r="T202" i="8"/>
  <c r="R202" i="8"/>
  <c r="P202" i="8"/>
  <c r="BI198" i="8"/>
  <c r="BH198" i="8"/>
  <c r="BG198" i="8"/>
  <c r="BF198" i="8"/>
  <c r="T198" i="8"/>
  <c r="R198" i="8"/>
  <c r="P198" i="8"/>
  <c r="BI195" i="8"/>
  <c r="BH195" i="8"/>
  <c r="BG195" i="8"/>
  <c r="BF195" i="8"/>
  <c r="T195" i="8"/>
  <c r="R195" i="8"/>
  <c r="P195" i="8"/>
  <c r="BI190" i="8"/>
  <c r="BH190" i="8"/>
  <c r="BG190" i="8"/>
  <c r="BF190" i="8"/>
  <c r="T190" i="8"/>
  <c r="R190" i="8"/>
  <c r="P190" i="8"/>
  <c r="BI187" i="8"/>
  <c r="BH187" i="8"/>
  <c r="BG187" i="8"/>
  <c r="BF187" i="8"/>
  <c r="T187" i="8"/>
  <c r="R187" i="8"/>
  <c r="P187" i="8"/>
  <c r="BI183" i="8"/>
  <c r="BH183" i="8"/>
  <c r="BG183" i="8"/>
  <c r="BF183" i="8"/>
  <c r="T183" i="8"/>
  <c r="R183" i="8"/>
  <c r="P183" i="8"/>
  <c r="BI180" i="8"/>
  <c r="BH180" i="8"/>
  <c r="BG180" i="8"/>
  <c r="BF180" i="8"/>
  <c r="T180" i="8"/>
  <c r="R180" i="8"/>
  <c r="P180" i="8"/>
  <c r="BI175" i="8"/>
  <c r="BH175" i="8"/>
  <c r="BG175" i="8"/>
  <c r="BF175" i="8"/>
  <c r="T175" i="8"/>
  <c r="R175" i="8"/>
  <c r="P175" i="8"/>
  <c r="BI173" i="8"/>
  <c r="BH173" i="8"/>
  <c r="BG173" i="8"/>
  <c r="BF173" i="8"/>
  <c r="T173" i="8"/>
  <c r="R173" i="8"/>
  <c r="P173" i="8"/>
  <c r="BI168" i="8"/>
  <c r="BH168" i="8"/>
  <c r="BG168" i="8"/>
  <c r="BF168" i="8"/>
  <c r="T168" i="8"/>
  <c r="R168" i="8"/>
  <c r="P168" i="8"/>
  <c r="BI165" i="8"/>
  <c r="BH165" i="8"/>
  <c r="BG165" i="8"/>
  <c r="BF165" i="8"/>
  <c r="T165" i="8"/>
  <c r="R165" i="8"/>
  <c r="P165" i="8"/>
  <c r="BI162" i="8"/>
  <c r="BH162" i="8"/>
  <c r="BG162" i="8"/>
  <c r="BF162" i="8"/>
  <c r="T162" i="8"/>
  <c r="R162" i="8"/>
  <c r="P162" i="8"/>
  <c r="BI157" i="8"/>
  <c r="BH157" i="8"/>
  <c r="BG157" i="8"/>
  <c r="BF157" i="8"/>
  <c r="T157" i="8"/>
  <c r="R157" i="8"/>
  <c r="P157" i="8"/>
  <c r="BI154" i="8"/>
  <c r="BH154" i="8"/>
  <c r="BG154" i="8"/>
  <c r="BF154" i="8"/>
  <c r="T154" i="8"/>
  <c r="R154" i="8"/>
  <c r="P154" i="8"/>
  <c r="BI151" i="8"/>
  <c r="BH151" i="8"/>
  <c r="BG151" i="8"/>
  <c r="BF151" i="8"/>
  <c r="T151" i="8"/>
  <c r="R151" i="8"/>
  <c r="P151" i="8"/>
  <c r="BI148" i="8"/>
  <c r="BH148" i="8"/>
  <c r="BG148" i="8"/>
  <c r="BF148" i="8"/>
  <c r="T148" i="8"/>
  <c r="R148" i="8"/>
  <c r="P148" i="8"/>
  <c r="BI143" i="8"/>
  <c r="BH143" i="8"/>
  <c r="BG143" i="8"/>
  <c r="BF143" i="8"/>
  <c r="T143" i="8"/>
  <c r="R143" i="8"/>
  <c r="P143" i="8"/>
  <c r="BI140" i="8"/>
  <c r="BH140" i="8"/>
  <c r="BG140" i="8"/>
  <c r="BF140" i="8"/>
  <c r="T140" i="8"/>
  <c r="R140" i="8"/>
  <c r="P140" i="8"/>
  <c r="BI135" i="8"/>
  <c r="BH135" i="8"/>
  <c r="BG135" i="8"/>
  <c r="BF135" i="8"/>
  <c r="T135" i="8"/>
  <c r="R135" i="8"/>
  <c r="P135" i="8"/>
  <c r="BI127" i="8"/>
  <c r="BH127" i="8"/>
  <c r="BG127" i="8"/>
  <c r="BF127" i="8"/>
  <c r="T127" i="8"/>
  <c r="R127" i="8"/>
  <c r="P127" i="8"/>
  <c r="BI119" i="8"/>
  <c r="BH119" i="8"/>
  <c r="BG119" i="8"/>
  <c r="BF119" i="8"/>
  <c r="T119" i="8"/>
  <c r="R119" i="8"/>
  <c r="P119" i="8"/>
  <c r="BI114" i="8"/>
  <c r="BH114" i="8"/>
  <c r="BG114" i="8"/>
  <c r="BF114" i="8"/>
  <c r="T114" i="8"/>
  <c r="R114" i="8"/>
  <c r="P114" i="8"/>
  <c r="BI111" i="8"/>
  <c r="BH111" i="8"/>
  <c r="BG111" i="8"/>
  <c r="BF111" i="8"/>
  <c r="T111" i="8"/>
  <c r="R111" i="8"/>
  <c r="P111" i="8"/>
  <c r="BI103" i="8"/>
  <c r="BH103" i="8"/>
  <c r="BG103" i="8"/>
  <c r="BF103" i="8"/>
  <c r="T103" i="8"/>
  <c r="R103" i="8"/>
  <c r="P103" i="8"/>
  <c r="BI97" i="8"/>
  <c r="BH97" i="8"/>
  <c r="BG97" i="8"/>
  <c r="BF97" i="8"/>
  <c r="T97" i="8"/>
  <c r="R97" i="8"/>
  <c r="P97" i="8"/>
  <c r="BI93" i="8"/>
  <c r="BH93" i="8"/>
  <c r="BG93" i="8"/>
  <c r="BF93" i="8"/>
  <c r="T93" i="8"/>
  <c r="R93" i="8"/>
  <c r="P93" i="8"/>
  <c r="J87" i="8"/>
  <c r="J86" i="8"/>
  <c r="F86" i="8"/>
  <c r="F84" i="8"/>
  <c r="E82" i="8"/>
  <c r="J55" i="8"/>
  <c r="J54" i="8"/>
  <c r="F54" i="8"/>
  <c r="F52" i="8"/>
  <c r="E50" i="8"/>
  <c r="J18" i="8"/>
  <c r="E18" i="8"/>
  <c r="F87" i="8"/>
  <c r="J17" i="8"/>
  <c r="J12" i="8"/>
  <c r="J52" i="8" s="1"/>
  <c r="E7" i="8"/>
  <c r="E80" i="8" s="1"/>
  <c r="J37" i="7"/>
  <c r="J36" i="7"/>
  <c r="AY60" i="1"/>
  <c r="J35" i="7"/>
  <c r="AX60" i="1" s="1"/>
  <c r="BI249" i="7"/>
  <c r="BH249" i="7"/>
  <c r="BG249" i="7"/>
  <c r="BF249" i="7"/>
  <c r="T249" i="7"/>
  <c r="R249" i="7"/>
  <c r="P249" i="7"/>
  <c r="BI242" i="7"/>
  <c r="BH242" i="7"/>
  <c r="BG242" i="7"/>
  <c r="BF242" i="7"/>
  <c r="T242" i="7"/>
  <c r="R242" i="7"/>
  <c r="P242" i="7"/>
  <c r="BI221" i="7"/>
  <c r="BH221" i="7"/>
  <c r="BG221" i="7"/>
  <c r="BF221" i="7"/>
  <c r="T221" i="7"/>
  <c r="R221" i="7"/>
  <c r="P221" i="7"/>
  <c r="BI198" i="7"/>
  <c r="BH198" i="7"/>
  <c r="BG198" i="7"/>
  <c r="BF198" i="7"/>
  <c r="T198" i="7"/>
  <c r="R198" i="7"/>
  <c r="P198" i="7"/>
  <c r="BI193" i="7"/>
  <c r="BH193" i="7"/>
  <c r="BG193" i="7"/>
  <c r="BF193" i="7"/>
  <c r="T193" i="7"/>
  <c r="R193" i="7"/>
  <c r="P193" i="7"/>
  <c r="BI188" i="7"/>
  <c r="BH188" i="7"/>
  <c r="BG188" i="7"/>
  <c r="BF188" i="7"/>
  <c r="T188" i="7"/>
  <c r="R188" i="7"/>
  <c r="P188" i="7"/>
  <c r="BI181" i="7"/>
  <c r="BH181" i="7"/>
  <c r="BG181" i="7"/>
  <c r="BF181" i="7"/>
  <c r="T181" i="7"/>
  <c r="R181" i="7"/>
  <c r="P181" i="7"/>
  <c r="BI174" i="7"/>
  <c r="BH174" i="7"/>
  <c r="BG174" i="7"/>
  <c r="BF174" i="7"/>
  <c r="T174" i="7"/>
  <c r="R174" i="7"/>
  <c r="P174" i="7"/>
  <c r="BI170" i="7"/>
  <c r="BH170" i="7"/>
  <c r="BG170" i="7"/>
  <c r="BF170" i="7"/>
  <c r="T170" i="7"/>
  <c r="R170" i="7"/>
  <c r="P170" i="7"/>
  <c r="BI166" i="7"/>
  <c r="BH166" i="7"/>
  <c r="BG166" i="7"/>
  <c r="BF166" i="7"/>
  <c r="T166" i="7"/>
  <c r="R166" i="7"/>
  <c r="P166" i="7"/>
  <c r="BI162" i="7"/>
  <c r="BH162" i="7"/>
  <c r="BG162" i="7"/>
  <c r="BF162" i="7"/>
  <c r="T162" i="7"/>
  <c r="R162" i="7"/>
  <c r="P162" i="7"/>
  <c r="BI158" i="7"/>
  <c r="BH158" i="7"/>
  <c r="BG158" i="7"/>
  <c r="BF158" i="7"/>
  <c r="T158" i="7"/>
  <c r="R158" i="7"/>
  <c r="P158" i="7"/>
  <c r="BI151" i="7"/>
  <c r="BH151" i="7"/>
  <c r="BG151" i="7"/>
  <c r="BF151" i="7"/>
  <c r="T151" i="7"/>
  <c r="R151" i="7"/>
  <c r="P151" i="7"/>
  <c r="BI147" i="7"/>
  <c r="BH147" i="7"/>
  <c r="BG147" i="7"/>
  <c r="BF147" i="7"/>
  <c r="T147" i="7"/>
  <c r="R147" i="7"/>
  <c r="P147" i="7"/>
  <c r="BI143" i="7"/>
  <c r="BH143" i="7"/>
  <c r="BG143" i="7"/>
  <c r="BF143" i="7"/>
  <c r="T143" i="7"/>
  <c r="R143" i="7"/>
  <c r="P143" i="7"/>
  <c r="BI137" i="7"/>
  <c r="BH137" i="7"/>
  <c r="BG137" i="7"/>
  <c r="BF137" i="7"/>
  <c r="T137" i="7"/>
  <c r="R137" i="7"/>
  <c r="P137" i="7"/>
  <c r="BI132" i="7"/>
  <c r="BH132" i="7"/>
  <c r="BG132" i="7"/>
  <c r="BF132" i="7"/>
  <c r="T132" i="7"/>
  <c r="R132" i="7"/>
  <c r="P132" i="7"/>
  <c r="BI127" i="7"/>
  <c r="BH127" i="7"/>
  <c r="BG127" i="7"/>
  <c r="BF127" i="7"/>
  <c r="T127" i="7"/>
  <c r="R127" i="7"/>
  <c r="P127" i="7"/>
  <c r="BI123" i="7"/>
  <c r="BH123" i="7"/>
  <c r="BG123" i="7"/>
  <c r="BF123" i="7"/>
  <c r="T123" i="7"/>
  <c r="R123" i="7"/>
  <c r="P123" i="7"/>
  <c r="BI119" i="7"/>
  <c r="BH119" i="7"/>
  <c r="BG119" i="7"/>
  <c r="BF119" i="7"/>
  <c r="T119" i="7"/>
  <c r="R119" i="7"/>
  <c r="P119" i="7"/>
  <c r="BI116" i="7"/>
  <c r="BH116" i="7"/>
  <c r="BG116" i="7"/>
  <c r="BF116" i="7"/>
  <c r="T116" i="7"/>
  <c r="R116" i="7"/>
  <c r="P116" i="7"/>
  <c r="BI113" i="7"/>
  <c r="BH113" i="7"/>
  <c r="BG113" i="7"/>
  <c r="BF113" i="7"/>
  <c r="T113" i="7"/>
  <c r="R113" i="7"/>
  <c r="P113" i="7"/>
  <c r="BI109" i="7"/>
  <c r="BH109" i="7"/>
  <c r="BG109" i="7"/>
  <c r="BF109" i="7"/>
  <c r="T109" i="7"/>
  <c r="R109" i="7"/>
  <c r="P109" i="7"/>
  <c r="BI105" i="7"/>
  <c r="BH105" i="7"/>
  <c r="BG105" i="7"/>
  <c r="BF105" i="7"/>
  <c r="T105" i="7"/>
  <c r="R105" i="7"/>
  <c r="P105" i="7"/>
  <c r="BI101" i="7"/>
  <c r="BH101" i="7"/>
  <c r="BG101" i="7"/>
  <c r="BF101" i="7"/>
  <c r="T101" i="7"/>
  <c r="R101" i="7"/>
  <c r="P101" i="7"/>
  <c r="BI97" i="7"/>
  <c r="BH97" i="7"/>
  <c r="BG97" i="7"/>
  <c r="BF97" i="7"/>
  <c r="T97" i="7"/>
  <c r="R97" i="7"/>
  <c r="P97" i="7"/>
  <c r="BI93" i="7"/>
  <c r="BH93" i="7"/>
  <c r="BG93" i="7"/>
  <c r="BF93" i="7"/>
  <c r="T93" i="7"/>
  <c r="R93" i="7"/>
  <c r="P93" i="7"/>
  <c r="BI89" i="7"/>
  <c r="BH89" i="7"/>
  <c r="BG89" i="7"/>
  <c r="BF89" i="7"/>
  <c r="T89" i="7"/>
  <c r="R89" i="7"/>
  <c r="P89" i="7"/>
  <c r="BI85" i="7"/>
  <c r="BH85" i="7"/>
  <c r="BG85" i="7"/>
  <c r="BF85" i="7"/>
  <c r="T85" i="7"/>
  <c r="R85" i="7"/>
  <c r="P85" i="7"/>
  <c r="J79" i="7"/>
  <c r="J78" i="7"/>
  <c r="F78" i="7"/>
  <c r="F76" i="7"/>
  <c r="E74" i="7"/>
  <c r="J55" i="7"/>
  <c r="J54" i="7"/>
  <c r="F54" i="7"/>
  <c r="F52" i="7"/>
  <c r="E50" i="7"/>
  <c r="J18" i="7"/>
  <c r="E18" i="7"/>
  <c r="F79" i="7" s="1"/>
  <c r="J17" i="7"/>
  <c r="J12" i="7"/>
  <c r="J52" i="7" s="1"/>
  <c r="E7" i="7"/>
  <c r="E72" i="7" s="1"/>
  <c r="J37" i="6"/>
  <c r="J36" i="6"/>
  <c r="AY59" i="1"/>
  <c r="J35" i="6"/>
  <c r="AX59" i="1"/>
  <c r="BI273" i="6"/>
  <c r="BH273" i="6"/>
  <c r="BG273" i="6"/>
  <c r="BF273" i="6"/>
  <c r="T273" i="6"/>
  <c r="R273" i="6"/>
  <c r="P273" i="6"/>
  <c r="BI262" i="6"/>
  <c r="BH262" i="6"/>
  <c r="BG262" i="6"/>
  <c r="BF262" i="6"/>
  <c r="T262" i="6"/>
  <c r="R262" i="6"/>
  <c r="P262" i="6"/>
  <c r="BI236" i="6"/>
  <c r="BH236" i="6"/>
  <c r="BG236" i="6"/>
  <c r="BF236" i="6"/>
  <c r="T236" i="6"/>
  <c r="R236" i="6"/>
  <c r="P236" i="6"/>
  <c r="BI204" i="6"/>
  <c r="BH204" i="6"/>
  <c r="BG204" i="6"/>
  <c r="BF204" i="6"/>
  <c r="T204" i="6"/>
  <c r="R204" i="6"/>
  <c r="P204" i="6"/>
  <c r="BI199" i="6"/>
  <c r="BH199" i="6"/>
  <c r="BG199" i="6"/>
  <c r="BF199" i="6"/>
  <c r="T199" i="6"/>
  <c r="R199" i="6"/>
  <c r="P199" i="6"/>
  <c r="BI192" i="6"/>
  <c r="BH192" i="6"/>
  <c r="BG192" i="6"/>
  <c r="BF192" i="6"/>
  <c r="T192" i="6"/>
  <c r="R192" i="6"/>
  <c r="P192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3" i="6"/>
  <c r="BH183" i="6"/>
  <c r="BG183" i="6"/>
  <c r="BF183" i="6"/>
  <c r="T183" i="6"/>
  <c r="R183" i="6"/>
  <c r="P183" i="6"/>
  <c r="BI179" i="6"/>
  <c r="BH179" i="6"/>
  <c r="BG179" i="6"/>
  <c r="BF179" i="6"/>
  <c r="T179" i="6"/>
  <c r="R179" i="6"/>
  <c r="P179" i="6"/>
  <c r="BI177" i="6"/>
  <c r="BH177" i="6"/>
  <c r="BG177" i="6"/>
  <c r="BF177" i="6"/>
  <c r="T177" i="6"/>
  <c r="R177" i="6"/>
  <c r="P177" i="6"/>
  <c r="BI173" i="6"/>
  <c r="BH173" i="6"/>
  <c r="BG173" i="6"/>
  <c r="BF173" i="6"/>
  <c r="T173" i="6"/>
  <c r="R173" i="6"/>
  <c r="P173" i="6"/>
  <c r="BI169" i="6"/>
  <c r="BH169" i="6"/>
  <c r="BG169" i="6"/>
  <c r="BF169" i="6"/>
  <c r="T169" i="6"/>
  <c r="R169" i="6"/>
  <c r="P169" i="6"/>
  <c r="BI165" i="6"/>
  <c r="BH165" i="6"/>
  <c r="BG165" i="6"/>
  <c r="BF165" i="6"/>
  <c r="T165" i="6"/>
  <c r="R165" i="6"/>
  <c r="P165" i="6"/>
  <c r="BI161" i="6"/>
  <c r="BH161" i="6"/>
  <c r="BG161" i="6"/>
  <c r="BF161" i="6"/>
  <c r="T161" i="6"/>
  <c r="R161" i="6"/>
  <c r="P161" i="6"/>
  <c r="BI157" i="6"/>
  <c r="BH157" i="6"/>
  <c r="BG157" i="6"/>
  <c r="BF157" i="6"/>
  <c r="T157" i="6"/>
  <c r="R157" i="6"/>
  <c r="P157" i="6"/>
  <c r="BI153" i="6"/>
  <c r="BH153" i="6"/>
  <c r="BG153" i="6"/>
  <c r="BF153" i="6"/>
  <c r="T153" i="6"/>
  <c r="R153" i="6"/>
  <c r="P153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7" i="6"/>
  <c r="BH147" i="6"/>
  <c r="BG147" i="6"/>
  <c r="BF147" i="6"/>
  <c r="T147" i="6"/>
  <c r="R147" i="6"/>
  <c r="P147" i="6"/>
  <c r="BI145" i="6"/>
  <c r="BH145" i="6"/>
  <c r="BG145" i="6"/>
  <c r="BF145" i="6"/>
  <c r="T145" i="6"/>
  <c r="R145" i="6"/>
  <c r="P145" i="6"/>
  <c r="BI137" i="6"/>
  <c r="BH137" i="6"/>
  <c r="BG137" i="6"/>
  <c r="BF137" i="6"/>
  <c r="T137" i="6"/>
  <c r="R137" i="6"/>
  <c r="P137" i="6"/>
  <c r="BI129" i="6"/>
  <c r="BH129" i="6"/>
  <c r="BG129" i="6"/>
  <c r="BF129" i="6"/>
  <c r="T129" i="6"/>
  <c r="R129" i="6"/>
  <c r="P129" i="6"/>
  <c r="BI125" i="6"/>
  <c r="BH125" i="6"/>
  <c r="BG125" i="6"/>
  <c r="BF125" i="6"/>
  <c r="T125" i="6"/>
  <c r="R125" i="6"/>
  <c r="P125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1" i="6"/>
  <c r="BH111" i="6"/>
  <c r="BG111" i="6"/>
  <c r="BF111" i="6"/>
  <c r="T111" i="6"/>
  <c r="R111" i="6"/>
  <c r="P111" i="6"/>
  <c r="BI107" i="6"/>
  <c r="BH107" i="6"/>
  <c r="BG107" i="6"/>
  <c r="BF107" i="6"/>
  <c r="T107" i="6"/>
  <c r="R107" i="6"/>
  <c r="P107" i="6"/>
  <c r="BI103" i="6"/>
  <c r="BH103" i="6"/>
  <c r="BG103" i="6"/>
  <c r="BF103" i="6"/>
  <c r="T103" i="6"/>
  <c r="R103" i="6"/>
  <c r="P103" i="6"/>
  <c r="BI99" i="6"/>
  <c r="BH99" i="6"/>
  <c r="BG99" i="6"/>
  <c r="BF99" i="6"/>
  <c r="T99" i="6"/>
  <c r="R99" i="6"/>
  <c r="P99" i="6"/>
  <c r="BI95" i="6"/>
  <c r="BH95" i="6"/>
  <c r="BG95" i="6"/>
  <c r="BF95" i="6"/>
  <c r="T95" i="6"/>
  <c r="R95" i="6"/>
  <c r="P95" i="6"/>
  <c r="BI92" i="6"/>
  <c r="BH92" i="6"/>
  <c r="BG92" i="6"/>
  <c r="BF92" i="6"/>
  <c r="T92" i="6"/>
  <c r="R92" i="6"/>
  <c r="P92" i="6"/>
  <c r="BI85" i="6"/>
  <c r="BH85" i="6"/>
  <c r="BG85" i="6"/>
  <c r="BF85" i="6"/>
  <c r="T85" i="6"/>
  <c r="R85" i="6"/>
  <c r="P85" i="6"/>
  <c r="J79" i="6"/>
  <c r="J78" i="6"/>
  <c r="F78" i="6"/>
  <c r="F76" i="6"/>
  <c r="E74" i="6"/>
  <c r="J55" i="6"/>
  <c r="J54" i="6"/>
  <c r="F54" i="6"/>
  <c r="F52" i="6"/>
  <c r="E50" i="6"/>
  <c r="J18" i="6"/>
  <c r="E18" i="6"/>
  <c r="F79" i="6" s="1"/>
  <c r="J17" i="6"/>
  <c r="J12" i="6"/>
  <c r="J52" i="6" s="1"/>
  <c r="E7" i="6"/>
  <c r="E72" i="6" s="1"/>
  <c r="J37" i="5"/>
  <c r="J36" i="5"/>
  <c r="AY58" i="1"/>
  <c r="J35" i="5"/>
  <c r="AX58" i="1" s="1"/>
  <c r="BI258" i="5"/>
  <c r="BH258" i="5"/>
  <c r="BG258" i="5"/>
  <c r="BF258" i="5"/>
  <c r="T258" i="5"/>
  <c r="R258" i="5"/>
  <c r="P258" i="5"/>
  <c r="BI252" i="5"/>
  <c r="BH252" i="5"/>
  <c r="BG252" i="5"/>
  <c r="BF252" i="5"/>
  <c r="T252" i="5"/>
  <c r="R252" i="5"/>
  <c r="P252" i="5"/>
  <c r="BI246" i="5"/>
  <c r="BH246" i="5"/>
  <c r="BG246" i="5"/>
  <c r="BF246" i="5"/>
  <c r="T246" i="5"/>
  <c r="R246" i="5"/>
  <c r="P246" i="5"/>
  <c r="BI238" i="5"/>
  <c r="BH238" i="5"/>
  <c r="BG238" i="5"/>
  <c r="BF238" i="5"/>
  <c r="T238" i="5"/>
  <c r="R238" i="5"/>
  <c r="P238" i="5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6" i="5"/>
  <c r="BH216" i="5"/>
  <c r="BG216" i="5"/>
  <c r="BF216" i="5"/>
  <c r="T216" i="5"/>
  <c r="R216" i="5"/>
  <c r="P216" i="5"/>
  <c r="BI212" i="5"/>
  <c r="BH212" i="5"/>
  <c r="BG212" i="5"/>
  <c r="BF212" i="5"/>
  <c r="T212" i="5"/>
  <c r="R212" i="5"/>
  <c r="P212" i="5"/>
  <c r="BI209" i="5"/>
  <c r="BH209" i="5"/>
  <c r="BG209" i="5"/>
  <c r="BF209" i="5"/>
  <c r="T209" i="5"/>
  <c r="R209" i="5"/>
  <c r="P209" i="5"/>
  <c r="BI206" i="5"/>
  <c r="BH206" i="5"/>
  <c r="BG206" i="5"/>
  <c r="BF206" i="5"/>
  <c r="T206" i="5"/>
  <c r="R206" i="5"/>
  <c r="P206" i="5"/>
  <c r="BI201" i="5"/>
  <c r="BH201" i="5"/>
  <c r="BG201" i="5"/>
  <c r="BF201" i="5"/>
  <c r="T201" i="5"/>
  <c r="R201" i="5"/>
  <c r="P201" i="5"/>
  <c r="BI197" i="5"/>
  <c r="BH197" i="5"/>
  <c r="BG197" i="5"/>
  <c r="BF197" i="5"/>
  <c r="T197" i="5"/>
  <c r="R197" i="5"/>
  <c r="P197" i="5"/>
  <c r="BI192" i="5"/>
  <c r="BH192" i="5"/>
  <c r="BG192" i="5"/>
  <c r="BF192" i="5"/>
  <c r="T192" i="5"/>
  <c r="R192" i="5"/>
  <c r="P192" i="5"/>
  <c r="BI188" i="5"/>
  <c r="BH188" i="5"/>
  <c r="BG188" i="5"/>
  <c r="BF188" i="5"/>
  <c r="T188" i="5"/>
  <c r="R188" i="5"/>
  <c r="P188" i="5"/>
  <c r="BI183" i="5"/>
  <c r="BH183" i="5"/>
  <c r="BG183" i="5"/>
  <c r="BF183" i="5"/>
  <c r="T183" i="5"/>
  <c r="R183" i="5"/>
  <c r="P183" i="5"/>
  <c r="BI179" i="5"/>
  <c r="BH179" i="5"/>
  <c r="BG179" i="5"/>
  <c r="BF179" i="5"/>
  <c r="T179" i="5"/>
  <c r="R179" i="5"/>
  <c r="P179" i="5"/>
  <c r="BI175" i="5"/>
  <c r="BH175" i="5"/>
  <c r="BG175" i="5"/>
  <c r="BF175" i="5"/>
  <c r="T175" i="5"/>
  <c r="R175" i="5"/>
  <c r="P175" i="5"/>
  <c r="BI170" i="5"/>
  <c r="BH170" i="5"/>
  <c r="BG170" i="5"/>
  <c r="BF170" i="5"/>
  <c r="T170" i="5"/>
  <c r="R170" i="5"/>
  <c r="P170" i="5"/>
  <c r="BI165" i="5"/>
  <c r="BH165" i="5"/>
  <c r="BG165" i="5"/>
  <c r="BF165" i="5"/>
  <c r="T165" i="5"/>
  <c r="R165" i="5"/>
  <c r="P165" i="5"/>
  <c r="BI163" i="5"/>
  <c r="BH163" i="5"/>
  <c r="BG163" i="5"/>
  <c r="BF163" i="5"/>
  <c r="T163" i="5"/>
  <c r="R163" i="5"/>
  <c r="P163" i="5"/>
  <c r="BI161" i="5"/>
  <c r="BH161" i="5"/>
  <c r="BG161" i="5"/>
  <c r="BF161" i="5"/>
  <c r="T161" i="5"/>
  <c r="R161" i="5"/>
  <c r="P161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53" i="5"/>
  <c r="BH153" i="5"/>
  <c r="BG153" i="5"/>
  <c r="BF153" i="5"/>
  <c r="T153" i="5"/>
  <c r="R153" i="5"/>
  <c r="P153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0" i="5"/>
  <c r="BH140" i="5"/>
  <c r="BG140" i="5"/>
  <c r="BF140" i="5"/>
  <c r="T140" i="5"/>
  <c r="R140" i="5"/>
  <c r="P140" i="5"/>
  <c r="BI137" i="5"/>
  <c r="BH137" i="5"/>
  <c r="BG137" i="5"/>
  <c r="BF137" i="5"/>
  <c r="T137" i="5"/>
  <c r="R137" i="5"/>
  <c r="P137" i="5"/>
  <c r="BI133" i="5"/>
  <c r="BH133" i="5"/>
  <c r="BG133" i="5"/>
  <c r="BF133" i="5"/>
  <c r="T133" i="5"/>
  <c r="R133" i="5"/>
  <c r="P133" i="5"/>
  <c r="BI129" i="5"/>
  <c r="BH129" i="5"/>
  <c r="BG129" i="5"/>
  <c r="BF129" i="5"/>
  <c r="T129" i="5"/>
  <c r="R129" i="5"/>
  <c r="P129" i="5"/>
  <c r="BI125" i="5"/>
  <c r="BH125" i="5"/>
  <c r="BG125" i="5"/>
  <c r="BF125" i="5"/>
  <c r="T125" i="5"/>
  <c r="R125" i="5"/>
  <c r="P125" i="5"/>
  <c r="BI122" i="5"/>
  <c r="BH122" i="5"/>
  <c r="BG122" i="5"/>
  <c r="BF122" i="5"/>
  <c r="T122" i="5"/>
  <c r="R122" i="5"/>
  <c r="P122" i="5"/>
  <c r="BI118" i="5"/>
  <c r="BH118" i="5"/>
  <c r="BG118" i="5"/>
  <c r="BF118" i="5"/>
  <c r="T118" i="5"/>
  <c r="R118" i="5"/>
  <c r="P118" i="5"/>
  <c r="BI114" i="5"/>
  <c r="BH114" i="5"/>
  <c r="BG114" i="5"/>
  <c r="BF114" i="5"/>
  <c r="T114" i="5"/>
  <c r="R114" i="5"/>
  <c r="P114" i="5"/>
  <c r="BI110" i="5"/>
  <c r="BH110" i="5"/>
  <c r="BG110" i="5"/>
  <c r="BF110" i="5"/>
  <c r="T110" i="5"/>
  <c r="R110" i="5"/>
  <c r="P110" i="5"/>
  <c r="BI105" i="5"/>
  <c r="BH105" i="5"/>
  <c r="BG105" i="5"/>
  <c r="BF105" i="5"/>
  <c r="T105" i="5"/>
  <c r="R105" i="5"/>
  <c r="P105" i="5"/>
  <c r="BI101" i="5"/>
  <c r="BH101" i="5"/>
  <c r="BG101" i="5"/>
  <c r="BF101" i="5"/>
  <c r="T101" i="5"/>
  <c r="R101" i="5"/>
  <c r="P101" i="5"/>
  <c r="BI97" i="5"/>
  <c r="BH97" i="5"/>
  <c r="BG97" i="5"/>
  <c r="BF97" i="5"/>
  <c r="T97" i="5"/>
  <c r="R97" i="5"/>
  <c r="P97" i="5"/>
  <c r="BI93" i="5"/>
  <c r="BH93" i="5"/>
  <c r="BG93" i="5"/>
  <c r="BF93" i="5"/>
  <c r="T93" i="5"/>
  <c r="R93" i="5"/>
  <c r="P93" i="5"/>
  <c r="BI87" i="5"/>
  <c r="BH87" i="5"/>
  <c r="BG87" i="5"/>
  <c r="BF87" i="5"/>
  <c r="T87" i="5"/>
  <c r="R87" i="5"/>
  <c r="P87" i="5"/>
  <c r="BI85" i="5"/>
  <c r="BH85" i="5"/>
  <c r="BG85" i="5"/>
  <c r="BF85" i="5"/>
  <c r="T85" i="5"/>
  <c r="R85" i="5"/>
  <c r="P85" i="5"/>
  <c r="J79" i="5"/>
  <c r="J78" i="5"/>
  <c r="F78" i="5"/>
  <c r="F76" i="5"/>
  <c r="E74" i="5"/>
  <c r="J55" i="5"/>
  <c r="J54" i="5"/>
  <c r="F54" i="5"/>
  <c r="F52" i="5"/>
  <c r="E50" i="5"/>
  <c r="J18" i="5"/>
  <c r="E18" i="5"/>
  <c r="F79" i="5" s="1"/>
  <c r="J17" i="5"/>
  <c r="J12" i="5"/>
  <c r="J76" i="5" s="1"/>
  <c r="E7" i="5"/>
  <c r="E48" i="5"/>
  <c r="J268" i="4"/>
  <c r="J37" i="4"/>
  <c r="J36" i="4"/>
  <c r="AY57" i="1"/>
  <c r="J35" i="4"/>
  <c r="AX57" i="1"/>
  <c r="BI331" i="4"/>
  <c r="BH331" i="4"/>
  <c r="BG331" i="4"/>
  <c r="BF331" i="4"/>
  <c r="T331" i="4"/>
  <c r="R331" i="4"/>
  <c r="P331" i="4"/>
  <c r="BI324" i="4"/>
  <c r="BH324" i="4"/>
  <c r="BG324" i="4"/>
  <c r="BF324" i="4"/>
  <c r="T324" i="4"/>
  <c r="R324" i="4"/>
  <c r="P324" i="4"/>
  <c r="BI310" i="4"/>
  <c r="BH310" i="4"/>
  <c r="BG310" i="4"/>
  <c r="BF310" i="4"/>
  <c r="T310" i="4"/>
  <c r="R310" i="4"/>
  <c r="P310" i="4"/>
  <c r="BI301" i="4"/>
  <c r="BH301" i="4"/>
  <c r="BG301" i="4"/>
  <c r="BF301" i="4"/>
  <c r="T301" i="4"/>
  <c r="R301" i="4"/>
  <c r="P301" i="4"/>
  <c r="BI285" i="4"/>
  <c r="BH285" i="4"/>
  <c r="BG285" i="4"/>
  <c r="BF285" i="4"/>
  <c r="T285" i="4"/>
  <c r="R285" i="4"/>
  <c r="P285" i="4"/>
  <c r="BI279" i="4"/>
  <c r="BH279" i="4"/>
  <c r="BG279" i="4"/>
  <c r="BF279" i="4"/>
  <c r="T279" i="4"/>
  <c r="R279" i="4"/>
  <c r="P279" i="4"/>
  <c r="BI270" i="4"/>
  <c r="BH270" i="4"/>
  <c r="BG270" i="4"/>
  <c r="BF270" i="4"/>
  <c r="T270" i="4"/>
  <c r="R270" i="4"/>
  <c r="P270" i="4"/>
  <c r="J62" i="4"/>
  <c r="BI265" i="4"/>
  <c r="BH265" i="4"/>
  <c r="BG265" i="4"/>
  <c r="BF265" i="4"/>
  <c r="T265" i="4"/>
  <c r="R265" i="4"/>
  <c r="P265" i="4"/>
  <c r="BI262" i="4"/>
  <c r="BH262" i="4"/>
  <c r="BG262" i="4"/>
  <c r="BF262" i="4"/>
  <c r="T262" i="4"/>
  <c r="R262" i="4"/>
  <c r="P262" i="4"/>
  <c r="BI259" i="4"/>
  <c r="BH259" i="4"/>
  <c r="BG259" i="4"/>
  <c r="BF259" i="4"/>
  <c r="T259" i="4"/>
  <c r="R259" i="4"/>
  <c r="P259" i="4"/>
  <c r="BI256" i="4"/>
  <c r="BH256" i="4"/>
  <c r="BG256" i="4"/>
  <c r="BF256" i="4"/>
  <c r="T256" i="4"/>
  <c r="R256" i="4"/>
  <c r="P256" i="4"/>
  <c r="BI253" i="4"/>
  <c r="BH253" i="4"/>
  <c r="BG253" i="4"/>
  <c r="BF253" i="4"/>
  <c r="T253" i="4"/>
  <c r="R253" i="4"/>
  <c r="P253" i="4"/>
  <c r="BI250" i="4"/>
  <c r="BH250" i="4"/>
  <c r="BG250" i="4"/>
  <c r="BF250" i="4"/>
  <c r="T250" i="4"/>
  <c r="R250" i="4"/>
  <c r="P250" i="4"/>
  <c r="BI246" i="4"/>
  <c r="BH246" i="4"/>
  <c r="BG246" i="4"/>
  <c r="BF246" i="4"/>
  <c r="T246" i="4"/>
  <c r="R246" i="4"/>
  <c r="P246" i="4"/>
  <c r="BI241" i="4"/>
  <c r="BH241" i="4"/>
  <c r="BG241" i="4"/>
  <c r="BF241" i="4"/>
  <c r="T241" i="4"/>
  <c r="R241" i="4"/>
  <c r="P241" i="4"/>
  <c r="BI236" i="4"/>
  <c r="BH236" i="4"/>
  <c r="BG236" i="4"/>
  <c r="BF236" i="4"/>
  <c r="T236" i="4"/>
  <c r="R236" i="4"/>
  <c r="P236" i="4"/>
  <c r="BI231" i="4"/>
  <c r="BH231" i="4"/>
  <c r="BG231" i="4"/>
  <c r="BF231" i="4"/>
  <c r="T231" i="4"/>
  <c r="R231" i="4"/>
  <c r="P231" i="4"/>
  <c r="BI227" i="4"/>
  <c r="BH227" i="4"/>
  <c r="BG227" i="4"/>
  <c r="BF227" i="4"/>
  <c r="T227" i="4"/>
  <c r="R227" i="4"/>
  <c r="P227" i="4"/>
  <c r="BI223" i="4"/>
  <c r="BH223" i="4"/>
  <c r="BG223" i="4"/>
  <c r="BF223" i="4"/>
  <c r="T223" i="4"/>
  <c r="R223" i="4"/>
  <c r="P223" i="4"/>
  <c r="BI218" i="4"/>
  <c r="BH218" i="4"/>
  <c r="BG218" i="4"/>
  <c r="BF218" i="4"/>
  <c r="T218" i="4"/>
  <c r="R218" i="4"/>
  <c r="P218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9" i="4"/>
  <c r="BH209" i="4"/>
  <c r="BG209" i="4"/>
  <c r="BF209" i="4"/>
  <c r="T209" i="4"/>
  <c r="R209" i="4"/>
  <c r="P209" i="4"/>
  <c r="BI207" i="4"/>
  <c r="BH207" i="4"/>
  <c r="BG207" i="4"/>
  <c r="BF207" i="4"/>
  <c r="T207" i="4"/>
  <c r="R207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3" i="4"/>
  <c r="BH193" i="4"/>
  <c r="BG193" i="4"/>
  <c r="BF193" i="4"/>
  <c r="T193" i="4"/>
  <c r="R193" i="4"/>
  <c r="P193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7" i="4"/>
  <c r="BH177" i="4"/>
  <c r="BG177" i="4"/>
  <c r="BF177" i="4"/>
  <c r="T177" i="4"/>
  <c r="R177" i="4"/>
  <c r="P177" i="4"/>
  <c r="BI173" i="4"/>
  <c r="BH173" i="4"/>
  <c r="BG173" i="4"/>
  <c r="BF173" i="4"/>
  <c r="T173" i="4"/>
  <c r="R173" i="4"/>
  <c r="P173" i="4"/>
  <c r="BI169" i="4"/>
  <c r="BH169" i="4"/>
  <c r="BG169" i="4"/>
  <c r="BF169" i="4"/>
  <c r="T169" i="4"/>
  <c r="R169" i="4"/>
  <c r="P169" i="4"/>
  <c r="BI165" i="4"/>
  <c r="BH165" i="4"/>
  <c r="BG165" i="4"/>
  <c r="BF165" i="4"/>
  <c r="T165" i="4"/>
  <c r="R165" i="4"/>
  <c r="P165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6" i="4"/>
  <c r="BH156" i="4"/>
  <c r="BG156" i="4"/>
  <c r="BF156" i="4"/>
  <c r="T156" i="4"/>
  <c r="R156" i="4"/>
  <c r="P156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5" i="4"/>
  <c r="BH145" i="4"/>
  <c r="BG145" i="4"/>
  <c r="BF145" i="4"/>
  <c r="T145" i="4"/>
  <c r="R145" i="4"/>
  <c r="P145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5" i="4"/>
  <c r="BH135" i="4"/>
  <c r="BG135" i="4"/>
  <c r="BF135" i="4"/>
  <c r="T135" i="4"/>
  <c r="R135" i="4"/>
  <c r="P135" i="4"/>
  <c r="BI133" i="4"/>
  <c r="BH133" i="4"/>
  <c r="BG133" i="4"/>
  <c r="BF133" i="4"/>
  <c r="T133" i="4"/>
  <c r="R133" i="4"/>
  <c r="P133" i="4"/>
  <c r="BI128" i="4"/>
  <c r="BH128" i="4"/>
  <c r="BG128" i="4"/>
  <c r="BF128" i="4"/>
  <c r="T128" i="4"/>
  <c r="R128" i="4"/>
  <c r="P128" i="4"/>
  <c r="BI125" i="4"/>
  <c r="BH125" i="4"/>
  <c r="BG125" i="4"/>
  <c r="BF125" i="4"/>
  <c r="T125" i="4"/>
  <c r="R125" i="4"/>
  <c r="P125" i="4"/>
  <c r="BI122" i="4"/>
  <c r="BH122" i="4"/>
  <c r="BG122" i="4"/>
  <c r="BF122" i="4"/>
  <c r="T122" i="4"/>
  <c r="R122" i="4"/>
  <c r="P122" i="4"/>
  <c r="BI119" i="4"/>
  <c r="BH119" i="4"/>
  <c r="BG119" i="4"/>
  <c r="BF119" i="4"/>
  <c r="T119" i="4"/>
  <c r="R119" i="4"/>
  <c r="P119" i="4"/>
  <c r="BI115" i="4"/>
  <c r="BH115" i="4"/>
  <c r="BG115" i="4"/>
  <c r="BF115" i="4"/>
  <c r="T115" i="4"/>
  <c r="R115" i="4"/>
  <c r="P115" i="4"/>
  <c r="BI110" i="4"/>
  <c r="BH110" i="4"/>
  <c r="BG110" i="4"/>
  <c r="BF110" i="4"/>
  <c r="T110" i="4"/>
  <c r="R110" i="4"/>
  <c r="P110" i="4"/>
  <c r="BI105" i="4"/>
  <c r="BH105" i="4"/>
  <c r="BG105" i="4"/>
  <c r="BF105" i="4"/>
  <c r="T105" i="4"/>
  <c r="R105" i="4"/>
  <c r="P105" i="4"/>
  <c r="BI100" i="4"/>
  <c r="BH100" i="4"/>
  <c r="BG100" i="4"/>
  <c r="BF100" i="4"/>
  <c r="T100" i="4"/>
  <c r="R100" i="4"/>
  <c r="P100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8" i="4"/>
  <c r="BH88" i="4"/>
  <c r="BG88" i="4"/>
  <c r="BF88" i="4"/>
  <c r="T88" i="4"/>
  <c r="R88" i="4"/>
  <c r="P88" i="4"/>
  <c r="BI86" i="4"/>
  <c r="BH86" i="4"/>
  <c r="BG86" i="4"/>
  <c r="BF86" i="4"/>
  <c r="T86" i="4"/>
  <c r="R86" i="4"/>
  <c r="P86" i="4"/>
  <c r="J80" i="4"/>
  <c r="J79" i="4"/>
  <c r="F79" i="4"/>
  <c r="F77" i="4"/>
  <c r="E75" i="4"/>
  <c r="J55" i="4"/>
  <c r="J54" i="4"/>
  <c r="F54" i="4"/>
  <c r="F52" i="4"/>
  <c r="E50" i="4"/>
  <c r="J18" i="4"/>
  <c r="E18" i="4"/>
  <c r="F55" i="4"/>
  <c r="J17" i="4"/>
  <c r="J12" i="4"/>
  <c r="J77" i="4" s="1"/>
  <c r="E7" i="4"/>
  <c r="E48" i="4"/>
  <c r="J37" i="3"/>
  <c r="J36" i="3"/>
  <c r="AY56" i="1"/>
  <c r="J35" i="3"/>
  <c r="AX56" i="1"/>
  <c r="BI103" i="3"/>
  <c r="BH103" i="3"/>
  <c r="BG103" i="3"/>
  <c r="BF103" i="3"/>
  <c r="T103" i="3"/>
  <c r="T102" i="3"/>
  <c r="R103" i="3"/>
  <c r="R102" i="3" s="1"/>
  <c r="P103" i="3"/>
  <c r="P102" i="3"/>
  <c r="BI99" i="3"/>
  <c r="BH99" i="3"/>
  <c r="BG99" i="3"/>
  <c r="BF99" i="3"/>
  <c r="T99" i="3"/>
  <c r="T98" i="3"/>
  <c r="R99" i="3"/>
  <c r="R98" i="3"/>
  <c r="P99" i="3"/>
  <c r="P98" i="3" s="1"/>
  <c r="BI95" i="3"/>
  <c r="BH95" i="3"/>
  <c r="BG95" i="3"/>
  <c r="BF95" i="3"/>
  <c r="T95" i="3"/>
  <c r="R95" i="3"/>
  <c r="P95" i="3"/>
  <c r="BI93" i="3"/>
  <c r="BH93" i="3"/>
  <c r="BG93" i="3"/>
  <c r="BF93" i="3"/>
  <c r="T93" i="3"/>
  <c r="R93" i="3"/>
  <c r="P93" i="3"/>
  <c r="BI91" i="3"/>
  <c r="BH91" i="3"/>
  <c r="BG91" i="3"/>
  <c r="BF91" i="3"/>
  <c r="T91" i="3"/>
  <c r="R91" i="3"/>
  <c r="P91" i="3"/>
  <c r="BI89" i="3"/>
  <c r="BH89" i="3"/>
  <c r="BG89" i="3"/>
  <c r="BF89" i="3"/>
  <c r="T89" i="3"/>
  <c r="R89" i="3"/>
  <c r="P89" i="3"/>
  <c r="BI86" i="3"/>
  <c r="BH86" i="3"/>
  <c r="BG86" i="3"/>
  <c r="BF86" i="3"/>
  <c r="T86" i="3"/>
  <c r="R86" i="3"/>
  <c r="P86" i="3"/>
  <c r="J80" i="3"/>
  <c r="J79" i="3"/>
  <c r="F79" i="3"/>
  <c r="F77" i="3"/>
  <c r="E75" i="3"/>
  <c r="J55" i="3"/>
  <c r="J54" i="3"/>
  <c r="F54" i="3"/>
  <c r="F52" i="3"/>
  <c r="E50" i="3"/>
  <c r="J18" i="3"/>
  <c r="E18" i="3"/>
  <c r="F55" i="3" s="1"/>
  <c r="J17" i="3"/>
  <c r="J12" i="3"/>
  <c r="J77" i="3" s="1"/>
  <c r="E7" i="3"/>
  <c r="E73" i="3" s="1"/>
  <c r="J37" i="2"/>
  <c r="J36" i="2"/>
  <c r="AY55" i="1" s="1"/>
  <c r="J35" i="2"/>
  <c r="AX55" i="1"/>
  <c r="BI352" i="2"/>
  <c r="BH352" i="2"/>
  <c r="BG352" i="2"/>
  <c r="BF352" i="2"/>
  <c r="T352" i="2"/>
  <c r="R352" i="2"/>
  <c r="P352" i="2"/>
  <c r="BI348" i="2"/>
  <c r="BH348" i="2"/>
  <c r="BG348" i="2"/>
  <c r="BF348" i="2"/>
  <c r="T348" i="2"/>
  <c r="R348" i="2"/>
  <c r="P348" i="2"/>
  <c r="BI338" i="2"/>
  <c r="BH338" i="2"/>
  <c r="BG338" i="2"/>
  <c r="BF338" i="2"/>
  <c r="T338" i="2"/>
  <c r="R338" i="2"/>
  <c r="P338" i="2"/>
  <c r="BI334" i="2"/>
  <c r="BH334" i="2"/>
  <c r="BG334" i="2"/>
  <c r="BF334" i="2"/>
  <c r="T334" i="2"/>
  <c r="R334" i="2"/>
  <c r="P334" i="2"/>
  <c r="BI332" i="2"/>
  <c r="BH332" i="2"/>
  <c r="BG332" i="2"/>
  <c r="BF332" i="2"/>
  <c r="T332" i="2"/>
  <c r="R332" i="2"/>
  <c r="P332" i="2"/>
  <c r="BI330" i="2"/>
  <c r="BH330" i="2"/>
  <c r="BG330" i="2"/>
  <c r="BF330" i="2"/>
  <c r="T330" i="2"/>
  <c r="R330" i="2"/>
  <c r="P330" i="2"/>
  <c r="BI328" i="2"/>
  <c r="BH328" i="2"/>
  <c r="BG328" i="2"/>
  <c r="BF328" i="2"/>
  <c r="T328" i="2"/>
  <c r="R328" i="2"/>
  <c r="P328" i="2"/>
  <c r="BI326" i="2"/>
  <c r="BH326" i="2"/>
  <c r="BG326" i="2"/>
  <c r="BF326" i="2"/>
  <c r="T326" i="2"/>
  <c r="R326" i="2"/>
  <c r="P326" i="2"/>
  <c r="BI322" i="2"/>
  <c r="BH322" i="2"/>
  <c r="BG322" i="2"/>
  <c r="BF322" i="2"/>
  <c r="T322" i="2"/>
  <c r="R322" i="2"/>
  <c r="P322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7" i="2"/>
  <c r="BH307" i="2"/>
  <c r="BG307" i="2"/>
  <c r="BF307" i="2"/>
  <c r="T307" i="2"/>
  <c r="R307" i="2"/>
  <c r="P307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5" i="2"/>
  <c r="BH295" i="2"/>
  <c r="BG295" i="2"/>
  <c r="BF295" i="2"/>
  <c r="T295" i="2"/>
  <c r="R295" i="2"/>
  <c r="P295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5" i="2"/>
  <c r="BH285" i="2"/>
  <c r="BG285" i="2"/>
  <c r="BF285" i="2"/>
  <c r="T285" i="2"/>
  <c r="R285" i="2"/>
  <c r="P285" i="2"/>
  <c r="BI280" i="2"/>
  <c r="BH280" i="2"/>
  <c r="BG280" i="2"/>
  <c r="BF280" i="2"/>
  <c r="T280" i="2"/>
  <c r="R280" i="2"/>
  <c r="P280" i="2"/>
  <c r="BI277" i="2"/>
  <c r="BH277" i="2"/>
  <c r="BG277" i="2"/>
  <c r="BF277" i="2"/>
  <c r="T277" i="2"/>
  <c r="R277" i="2"/>
  <c r="P277" i="2"/>
  <c r="BI275" i="2"/>
  <c r="BH275" i="2"/>
  <c r="BG275" i="2"/>
  <c r="BF275" i="2"/>
  <c r="T275" i="2"/>
  <c r="R275" i="2"/>
  <c r="P275" i="2"/>
  <c r="BI270" i="2"/>
  <c r="BH270" i="2"/>
  <c r="BG270" i="2"/>
  <c r="BF270" i="2"/>
  <c r="T270" i="2"/>
  <c r="R270" i="2"/>
  <c r="P270" i="2"/>
  <c r="BI265" i="2"/>
  <c r="BH265" i="2"/>
  <c r="BG265" i="2"/>
  <c r="BF265" i="2"/>
  <c r="T265" i="2"/>
  <c r="R265" i="2"/>
  <c r="P265" i="2"/>
  <c r="BI263" i="2"/>
  <c r="BH263" i="2"/>
  <c r="BG263" i="2"/>
  <c r="BF263" i="2"/>
  <c r="T263" i="2"/>
  <c r="R263" i="2"/>
  <c r="P263" i="2"/>
  <c r="BI261" i="2"/>
  <c r="BH261" i="2"/>
  <c r="BG261" i="2"/>
  <c r="BF261" i="2"/>
  <c r="T261" i="2"/>
  <c r="R261" i="2"/>
  <c r="P261" i="2"/>
  <c r="BI259" i="2"/>
  <c r="BH259" i="2"/>
  <c r="BG259" i="2"/>
  <c r="BF259" i="2"/>
  <c r="T259" i="2"/>
  <c r="R259" i="2"/>
  <c r="P259" i="2"/>
  <c r="BI256" i="2"/>
  <c r="BH256" i="2"/>
  <c r="BG256" i="2"/>
  <c r="BF256" i="2"/>
  <c r="T256" i="2"/>
  <c r="R256" i="2"/>
  <c r="P256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7" i="2"/>
  <c r="BH247" i="2"/>
  <c r="BG247" i="2"/>
  <c r="BF247" i="2"/>
  <c r="T247" i="2"/>
  <c r="R247" i="2"/>
  <c r="P247" i="2"/>
  <c r="BI244" i="2"/>
  <c r="BH244" i="2"/>
  <c r="BG244" i="2"/>
  <c r="BF244" i="2"/>
  <c r="T244" i="2"/>
  <c r="R244" i="2"/>
  <c r="P244" i="2"/>
  <c r="BI241" i="2"/>
  <c r="BH241" i="2"/>
  <c r="BG241" i="2"/>
  <c r="BF241" i="2"/>
  <c r="T241" i="2"/>
  <c r="R241" i="2"/>
  <c r="P241" i="2"/>
  <c r="BI239" i="2"/>
  <c r="BH239" i="2"/>
  <c r="BG239" i="2"/>
  <c r="BF239" i="2"/>
  <c r="T239" i="2"/>
  <c r="R239" i="2"/>
  <c r="P239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1" i="2"/>
  <c r="BH221" i="2"/>
  <c r="BG221" i="2"/>
  <c r="BF221" i="2"/>
  <c r="T221" i="2"/>
  <c r="R221" i="2"/>
  <c r="P221" i="2"/>
  <c r="BI214" i="2"/>
  <c r="BH214" i="2"/>
  <c r="BG214" i="2"/>
  <c r="BF214" i="2"/>
  <c r="T214" i="2"/>
  <c r="R214" i="2"/>
  <c r="P214" i="2"/>
  <c r="BI210" i="2"/>
  <c r="BH210" i="2"/>
  <c r="BG210" i="2"/>
  <c r="BF210" i="2"/>
  <c r="T210" i="2"/>
  <c r="R210" i="2"/>
  <c r="P21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6" i="2"/>
  <c r="BH136" i="2"/>
  <c r="BG136" i="2"/>
  <c r="BF136" i="2"/>
  <c r="T136" i="2"/>
  <c r="R136" i="2"/>
  <c r="P136" i="2"/>
  <c r="BI133" i="2"/>
  <c r="BH133" i="2"/>
  <c r="BG133" i="2"/>
  <c r="BF133" i="2"/>
  <c r="T133" i="2"/>
  <c r="R133" i="2"/>
  <c r="P133" i="2"/>
  <c r="BI123" i="2"/>
  <c r="BH123" i="2"/>
  <c r="BG123" i="2"/>
  <c r="BF123" i="2"/>
  <c r="T123" i="2"/>
  <c r="R123" i="2"/>
  <c r="P123" i="2"/>
  <c r="BI115" i="2"/>
  <c r="BH115" i="2"/>
  <c r="BG115" i="2"/>
  <c r="BF115" i="2"/>
  <c r="T115" i="2"/>
  <c r="R115" i="2"/>
  <c r="P115" i="2"/>
  <c r="BI113" i="2"/>
  <c r="BH113" i="2"/>
  <c r="BG113" i="2"/>
  <c r="BF113" i="2"/>
  <c r="T113" i="2"/>
  <c r="R113" i="2"/>
  <c r="P113" i="2"/>
  <c r="BI110" i="2"/>
  <c r="BH110" i="2"/>
  <c r="BG110" i="2"/>
  <c r="BF110" i="2"/>
  <c r="T110" i="2"/>
  <c r="R110" i="2"/>
  <c r="P110" i="2"/>
  <c r="BI108" i="2"/>
  <c r="BH108" i="2"/>
  <c r="BG108" i="2"/>
  <c r="BF108" i="2"/>
  <c r="T108" i="2"/>
  <c r="R108" i="2"/>
  <c r="P108" i="2"/>
  <c r="BI105" i="2"/>
  <c r="BH105" i="2"/>
  <c r="BG105" i="2"/>
  <c r="BF105" i="2"/>
  <c r="T105" i="2"/>
  <c r="R105" i="2"/>
  <c r="P105" i="2"/>
  <c r="BI103" i="2"/>
  <c r="BH103" i="2"/>
  <c r="BG103" i="2"/>
  <c r="BF103" i="2"/>
  <c r="T103" i="2"/>
  <c r="R103" i="2"/>
  <c r="P103" i="2"/>
  <c r="BI101" i="2"/>
  <c r="BH101" i="2"/>
  <c r="BG101" i="2"/>
  <c r="BF101" i="2"/>
  <c r="T101" i="2"/>
  <c r="R101" i="2"/>
  <c r="P101" i="2"/>
  <c r="BI98" i="2"/>
  <c r="BH98" i="2"/>
  <c r="BG98" i="2"/>
  <c r="BF98" i="2"/>
  <c r="T98" i="2"/>
  <c r="R98" i="2"/>
  <c r="P98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J81" i="2"/>
  <c r="J80" i="2"/>
  <c r="F80" i="2"/>
  <c r="F78" i="2"/>
  <c r="E76" i="2"/>
  <c r="J55" i="2"/>
  <c r="J54" i="2"/>
  <c r="F54" i="2"/>
  <c r="F52" i="2"/>
  <c r="E50" i="2"/>
  <c r="J18" i="2"/>
  <c r="E18" i="2"/>
  <c r="F81" i="2"/>
  <c r="J17" i="2"/>
  <c r="J12" i="2"/>
  <c r="J52" i="2" s="1"/>
  <c r="E7" i="2"/>
  <c r="E74" i="2" s="1"/>
  <c r="L50" i="1"/>
  <c r="AM50" i="1"/>
  <c r="AM49" i="1"/>
  <c r="L49" i="1"/>
  <c r="AM47" i="1"/>
  <c r="L47" i="1"/>
  <c r="L45" i="1"/>
  <c r="L44" i="1"/>
  <c r="BK145" i="4"/>
  <c r="J244" i="8"/>
  <c r="BK283" i="8"/>
  <c r="J261" i="10"/>
  <c r="BK456" i="10"/>
  <c r="BK584" i="11"/>
  <c r="BK198" i="11"/>
  <c r="J136" i="12"/>
  <c r="BK265" i="12"/>
  <c r="J225" i="13"/>
  <c r="J308" i="14"/>
  <c r="J129" i="18"/>
  <c r="J105" i="5"/>
  <c r="J473" i="8"/>
  <c r="BK407" i="9"/>
  <c r="J149" i="10"/>
  <c r="BK298" i="12"/>
  <c r="J282" i="12"/>
  <c r="J85" i="13"/>
  <c r="J222" i="14"/>
  <c r="BK255" i="14"/>
  <c r="BK221" i="15"/>
  <c r="J330" i="15"/>
  <c r="BK200" i="15"/>
  <c r="J136" i="15"/>
  <c r="J348" i="15"/>
  <c r="J214" i="16"/>
  <c r="BK184" i="16"/>
  <c r="J204" i="16"/>
  <c r="BK221" i="16"/>
  <c r="J166" i="16"/>
  <c r="J100" i="4"/>
  <c r="J153" i="6"/>
  <c r="BK127" i="7"/>
  <c r="J195" i="8"/>
  <c r="BK536" i="8"/>
  <c r="J599" i="8"/>
  <c r="BK561" i="9"/>
  <c r="J436" i="10"/>
  <c r="BK406" i="10"/>
  <c r="J112" i="11"/>
  <c r="J329" i="12"/>
  <c r="J94" i="13"/>
  <c r="BK102" i="17"/>
  <c r="BK171" i="2"/>
  <c r="BK232" i="2"/>
  <c r="J292" i="2"/>
  <c r="J197" i="5"/>
  <c r="J93" i="7"/>
  <c r="J567" i="8"/>
  <c r="BK212" i="9"/>
  <c r="BK590" i="11"/>
  <c r="BK546" i="11"/>
  <c r="BK130" i="12"/>
  <c r="BK265" i="13"/>
  <c r="J146" i="13"/>
  <c r="BK317" i="14"/>
  <c r="BK158" i="15"/>
  <c r="J158" i="15"/>
  <c r="J247" i="15"/>
  <c r="J96" i="19"/>
  <c r="J175" i="2"/>
  <c r="J253" i="4"/>
  <c r="BK129" i="6"/>
  <c r="J492" i="10"/>
  <c r="BK127" i="13"/>
  <c r="BK109" i="7"/>
  <c r="BK275" i="10"/>
  <c r="BK319" i="12"/>
  <c r="J191" i="14"/>
  <c r="J165" i="4"/>
  <c r="J595" i="8"/>
  <c r="BK263" i="11"/>
  <c r="BK216" i="11"/>
  <c r="J222" i="13"/>
  <c r="J209" i="13"/>
  <c r="J314" i="14"/>
  <c r="BK214" i="16"/>
  <c r="J106" i="18"/>
  <c r="J85" i="5"/>
  <c r="J92" i="6"/>
  <c r="J305" i="8"/>
  <c r="J515" i="9"/>
  <c r="BK485" i="9"/>
  <c r="J459" i="10"/>
  <c r="BK555" i="10"/>
  <c r="BK543" i="11"/>
  <c r="BK103" i="3"/>
  <c r="BK199" i="4"/>
  <c r="BK103" i="6"/>
  <c r="BK158" i="7"/>
  <c r="J541" i="8"/>
  <c r="J564" i="8"/>
  <c r="BK473" i="9"/>
  <c r="J392" i="10"/>
  <c r="J150" i="14"/>
  <c r="J246" i="5"/>
  <c r="BK434" i="8"/>
  <c r="J435" i="9"/>
  <c r="J244" i="9"/>
  <c r="J455" i="9"/>
  <c r="BK208" i="11"/>
  <c r="J228" i="11"/>
  <c r="J185" i="13"/>
  <c r="BK231" i="13"/>
  <c r="BK269" i="14"/>
  <c r="J148" i="14"/>
  <c r="BK233" i="15"/>
  <c r="J309" i="15"/>
  <c r="BK310" i="2"/>
  <c r="BK210" i="2"/>
  <c r="J137" i="5"/>
  <c r="J188" i="7"/>
  <c r="J256" i="8"/>
  <c r="J119" i="8"/>
  <c r="J547" i="9"/>
  <c r="BK306" i="9"/>
  <c r="J118" i="9"/>
  <c r="J575" i="9"/>
  <c r="J295" i="10"/>
  <c r="BK564" i="11"/>
  <c r="BK225" i="13"/>
  <c r="BK239" i="14"/>
  <c r="J206" i="14"/>
  <c r="J290" i="2"/>
  <c r="BK108" i="2"/>
  <c r="BK221" i="2"/>
  <c r="BK128" i="4"/>
  <c r="BK253" i="13"/>
  <c r="BK108" i="18"/>
  <c r="J140" i="5"/>
  <c r="J236" i="8"/>
  <c r="BK144" i="11"/>
  <c r="J305" i="12"/>
  <c r="BK218" i="12"/>
  <c r="J250" i="13"/>
  <c r="BK191" i="14"/>
  <c r="J262" i="14"/>
  <c r="BK112" i="16"/>
  <c r="BK122" i="4"/>
  <c r="J118" i="6"/>
  <c r="J173" i="8"/>
  <c r="J597" i="8"/>
  <c r="J587" i="9"/>
  <c r="J338" i="10"/>
  <c r="J541" i="10"/>
  <c r="J312" i="2"/>
  <c r="J157" i="2"/>
  <c r="J185" i="4"/>
  <c r="J121" i="6"/>
  <c r="BK344" i="8"/>
  <c r="BK119" i="8"/>
  <c r="BK361" i="10"/>
  <c r="J352" i="10"/>
  <c r="J543" i="11"/>
  <c r="J93" i="16"/>
  <c r="BK85" i="5"/>
  <c r="J123" i="7"/>
  <c r="BK211" i="8"/>
  <c r="J473" i="9"/>
  <c r="BK285" i="10"/>
  <c r="BK412" i="10"/>
  <c r="BK258" i="11"/>
  <c r="BK251" i="12"/>
  <c r="J170" i="13"/>
  <c r="BK311" i="14"/>
  <c r="BK212" i="15"/>
  <c r="J212" i="15"/>
  <c r="BK330" i="15"/>
  <c r="BK202" i="15"/>
  <c r="BK92" i="19"/>
  <c r="BK163" i="5"/>
  <c r="J280" i="2"/>
  <c r="BK93" i="3"/>
  <c r="BK159" i="5"/>
  <c r="BK149" i="6"/>
  <c r="J488" i="8"/>
  <c r="BK279" i="9"/>
  <c r="J145" i="10"/>
  <c r="BK354" i="11"/>
  <c r="BK284" i="14"/>
  <c r="J92" i="18"/>
  <c r="J322" i="2"/>
  <c r="BK253" i="4"/>
  <c r="BK110" i="4"/>
  <c r="J183" i="6"/>
  <c r="BK326" i="8"/>
  <c r="J248" i="8"/>
  <c r="BK333" i="9"/>
  <c r="J399" i="10"/>
  <c r="BK547" i="10"/>
  <c r="BK588" i="11"/>
  <c r="BK195" i="11"/>
  <c r="BK333" i="12"/>
  <c r="J295" i="13"/>
  <c r="BK183" i="14"/>
  <c r="J108" i="18"/>
  <c r="BK328" i="2"/>
  <c r="J99" i="3"/>
  <c r="BK241" i="4"/>
  <c r="BK165" i="5"/>
  <c r="J119" i="7"/>
  <c r="J198" i="8"/>
  <c r="J279" i="9"/>
  <c r="J577" i="9"/>
  <c r="BK254" i="9"/>
  <c r="BK561" i="10"/>
  <c r="BK104" i="11"/>
  <c r="J216" i="11"/>
  <c r="BK321" i="11"/>
  <c r="BK179" i="13"/>
  <c r="J218" i="14"/>
  <c r="BK276" i="14"/>
  <c r="J187" i="14"/>
  <c r="BK144" i="15"/>
  <c r="J154" i="2"/>
  <c r="J331" i="4"/>
  <c r="BK180" i="4"/>
  <c r="J190" i="6"/>
  <c r="J105" i="7"/>
  <c r="BK339" i="8"/>
  <c r="BK417" i="9"/>
  <c r="BK251" i="9"/>
  <c r="J363" i="11"/>
  <c r="BK556" i="11"/>
  <c r="BK118" i="13"/>
  <c r="BK149" i="13"/>
  <c r="J184" i="10"/>
  <c r="BK192" i="10"/>
  <c r="BK568" i="11"/>
  <c r="J291" i="11"/>
  <c r="J98" i="11"/>
  <c r="BK154" i="12"/>
  <c r="BK209" i="12"/>
  <c r="BK115" i="13"/>
  <c r="J291" i="13"/>
  <c r="J252" i="14"/>
  <c r="J100" i="18"/>
  <c r="BK114" i="5"/>
  <c r="J609" i="8"/>
  <c r="J386" i="9"/>
  <c r="BK563" i="10"/>
  <c r="J368" i="11"/>
  <c r="J161" i="11"/>
  <c r="J212" i="12"/>
  <c r="BK295" i="13"/>
  <c r="BK133" i="13"/>
  <c r="J320" i="14"/>
  <c r="J133" i="4"/>
  <c r="J151" i="5"/>
  <c r="J151" i="6"/>
  <c r="J447" i="8"/>
  <c r="BK460" i="8"/>
  <c r="J560" i="11"/>
  <c r="J191" i="12"/>
  <c r="J100" i="13"/>
  <c r="BK258" i="14"/>
  <c r="BK281" i="14"/>
  <c r="BK236" i="15"/>
  <c r="BK186" i="15"/>
  <c r="BK142" i="15"/>
  <c r="J174" i="15"/>
  <c r="J160" i="15"/>
  <c r="J207" i="16"/>
  <c r="J157" i="16"/>
  <c r="BK120" i="16"/>
  <c r="J230" i="16"/>
  <c r="J191" i="16"/>
  <c r="BK191" i="16"/>
  <c r="BK100" i="18"/>
  <c r="BK101" i="5"/>
  <c r="BK249" i="7"/>
  <c r="BK188" i="7"/>
  <c r="J352" i="8"/>
  <c r="J434" i="8"/>
  <c r="J611" i="8"/>
  <c r="J167" i="9"/>
  <c r="BK569" i="9"/>
  <c r="BK214" i="10"/>
  <c r="J136" i="10"/>
  <c r="BK261" i="10"/>
  <c r="BK291" i="11"/>
  <c r="J315" i="12"/>
  <c r="BK313" i="13"/>
  <c r="J164" i="13"/>
  <c r="BK278" i="14"/>
  <c r="J304" i="2"/>
  <c r="BK280" i="2"/>
  <c r="BK149" i="2"/>
  <c r="J110" i="2"/>
  <c r="J163" i="4"/>
  <c r="BK155" i="5"/>
  <c r="J221" i="7"/>
  <c r="BK473" i="8"/>
  <c r="J158" i="9"/>
  <c r="J317" i="9"/>
  <c r="BK246" i="10"/>
  <c r="J105" i="2"/>
  <c r="J169" i="6"/>
  <c r="BK151" i="7"/>
  <c r="J377" i="8"/>
  <c r="J443" i="9"/>
  <c r="BK515" i="9"/>
  <c r="BK97" i="9"/>
  <c r="BK565" i="9"/>
  <c r="J237" i="10"/>
  <c r="BK329" i="11"/>
  <c r="BK314" i="14"/>
  <c r="BK99" i="19"/>
  <c r="BK285" i="2"/>
  <c r="J103" i="2"/>
  <c r="J285" i="4"/>
  <c r="BK151" i="6"/>
  <c r="BK331" i="8"/>
  <c r="BK330" i="9"/>
  <c r="BK496" i="10"/>
  <c r="J198" i="11"/>
  <c r="J281" i="14"/>
  <c r="J123" i="18"/>
  <c r="BK157" i="6"/>
  <c r="J145" i="4"/>
  <c r="J125" i="5"/>
  <c r="J249" i="7"/>
  <c r="J583" i="8"/>
  <c r="BK341" i="9"/>
  <c r="BK184" i="10"/>
  <c r="J223" i="10"/>
  <c r="BK422" i="11"/>
  <c r="BK417" i="11"/>
  <c r="J149" i="12"/>
  <c r="J331" i="12"/>
  <c r="BK146" i="13"/>
  <c r="J309" i="13"/>
  <c r="BK140" i="14"/>
  <c r="BK96" i="19"/>
  <c r="J163" i="5"/>
  <c r="BK202" i="8"/>
  <c r="J334" i="8"/>
  <c r="J188" i="11"/>
  <c r="BK254" i="12"/>
  <c r="BK187" i="12"/>
  <c r="BK308" i="14"/>
  <c r="BK187" i="14"/>
  <c r="BK169" i="15"/>
  <c r="BK228" i="15"/>
  <c r="BK162" i="8"/>
  <c r="J407" i="9"/>
  <c r="BK577" i="9"/>
  <c r="BK217" i="10"/>
  <c r="BK425" i="10"/>
  <c r="BK594" i="11"/>
  <c r="BK173" i="11"/>
  <c r="BK169" i="12"/>
  <c r="J121" i="13"/>
  <c r="BK157" i="14"/>
  <c r="BK87" i="18"/>
  <c r="BK334" i="2"/>
  <c r="BK265" i="2"/>
  <c r="BK175" i="2"/>
  <c r="BK259" i="4"/>
  <c r="BK113" i="7"/>
  <c r="BK173" i="14"/>
  <c r="BK293" i="15"/>
  <c r="BK136" i="15"/>
  <c r="BK275" i="15"/>
  <c r="J98" i="18"/>
  <c r="BK241" i="2"/>
  <c r="BK159" i="2"/>
  <c r="J115" i="4"/>
  <c r="J149" i="6"/>
  <c r="J396" i="8"/>
  <c r="J231" i="8"/>
  <c r="J137" i="9"/>
  <c r="J241" i="2"/>
  <c r="J136" i="2"/>
  <c r="J199" i="4"/>
  <c r="J206" i="5"/>
  <c r="J415" i="8"/>
  <c r="J202" i="8"/>
  <c r="J266" i="10"/>
  <c r="J390" i="10"/>
  <c r="J325" i="12"/>
  <c r="BK348" i="15"/>
  <c r="BK173" i="4"/>
  <c r="BK199" i="6"/>
  <c r="BK463" i="10"/>
  <c r="J503" i="11"/>
  <c r="J223" i="12"/>
  <c r="J115" i="13"/>
  <c r="J109" i="13"/>
  <c r="J332" i="14"/>
  <c r="J154" i="14"/>
  <c r="J180" i="4"/>
  <c r="BK148" i="8"/>
  <c r="BK519" i="8"/>
  <c r="BK269" i="9"/>
  <c r="J569" i="9"/>
  <c r="J180" i="10"/>
  <c r="J297" i="11"/>
  <c r="J221" i="2"/>
  <c r="BK246" i="4"/>
  <c r="BK256" i="4"/>
  <c r="BK125" i="6"/>
  <c r="BK396" i="8"/>
  <c r="BK481" i="8"/>
  <c r="BK140" i="8"/>
  <c r="BK375" i="10"/>
  <c r="BK339" i="11"/>
  <c r="BK269" i="11"/>
  <c r="BK94" i="18"/>
  <c r="J258" i="5"/>
  <c r="J560" i="8"/>
  <c r="J378" i="9"/>
  <c r="BK137" i="9"/>
  <c r="BK114" i="10"/>
  <c r="BK470" i="10"/>
  <c r="BK450" i="11"/>
  <c r="J128" i="11"/>
  <c r="J182" i="13"/>
  <c r="J326" i="14"/>
  <c r="BK336" i="15"/>
  <c r="BK156" i="15"/>
  <c r="J267" i="15"/>
  <c r="J83" i="18"/>
  <c r="BK125" i="4"/>
  <c r="J161" i="5"/>
  <c r="BK153" i="10"/>
  <c r="BK209" i="13"/>
  <c r="BK178" i="14"/>
  <c r="BK330" i="2"/>
  <c r="J123" i="2"/>
  <c r="BK101" i="2"/>
  <c r="BK285" i="4"/>
  <c r="BK135" i="4"/>
  <c r="BK93" i="7"/>
  <c r="J206" i="8"/>
  <c r="BK587" i="8"/>
  <c r="BK389" i="9"/>
  <c r="J474" i="10"/>
  <c r="J511" i="10"/>
  <c r="J594" i="11"/>
  <c r="J308" i="11"/>
  <c r="J241" i="12"/>
  <c r="BK248" i="12"/>
  <c r="BK136" i="13"/>
  <c r="J243" i="14"/>
  <c r="J239" i="2"/>
  <c r="J210" i="2"/>
  <c r="BK265" i="4"/>
  <c r="J203" i="4"/>
  <c r="J157" i="6"/>
  <c r="BK223" i="8"/>
  <c r="BK236" i="8"/>
  <c r="BK118" i="9"/>
  <c r="BK272" i="9"/>
  <c r="J384" i="10"/>
  <c r="BK108" i="10"/>
  <c r="BK136" i="11"/>
  <c r="J417" i="11"/>
  <c r="BK143" i="13"/>
  <c r="J234" i="14"/>
  <c r="J254" i="15"/>
  <c r="J202" i="15"/>
  <c r="J236" i="15"/>
  <c r="BK230" i="16"/>
  <c r="J92" i="19"/>
  <c r="BK261" i="2"/>
  <c r="J270" i="4"/>
  <c r="J150" i="4"/>
  <c r="J133" i="5"/>
  <c r="BK101" i="7"/>
  <c r="BK583" i="8"/>
  <c r="BK412" i="9"/>
  <c r="J127" i="10"/>
  <c r="J323" i="12"/>
  <c r="BK88" i="13"/>
  <c r="BK152" i="13"/>
  <c r="BK189" i="14"/>
  <c r="J170" i="5"/>
  <c r="BK103" i="8"/>
  <c r="J297" i="8"/>
  <c r="BK107" i="9"/>
  <c r="BK266" i="10"/>
  <c r="BK326" i="11"/>
  <c r="J487" i="11"/>
  <c r="J88" i="4"/>
  <c r="J161" i="6"/>
  <c r="BK457" i="8"/>
  <c r="BK195" i="8"/>
  <c r="BK157" i="8"/>
  <c r="BK270" i="10"/>
  <c r="BK565" i="10"/>
  <c r="J576" i="11"/>
  <c r="J445" i="11"/>
  <c r="J295" i="12"/>
  <c r="J229" i="12"/>
  <c r="BK328" i="13"/>
  <c r="BK194" i="13"/>
  <c r="J185" i="14"/>
  <c r="BK98" i="17"/>
  <c r="J122" i="4"/>
  <c r="J201" i="5"/>
  <c r="J99" i="6"/>
  <c r="BK291" i="8"/>
  <c r="BK445" i="11"/>
  <c r="J248" i="11"/>
  <c r="BK142" i="12"/>
  <c r="BK262" i="13"/>
  <c r="J91" i="13"/>
  <c r="BK246" i="14"/>
  <c r="BK265" i="15"/>
  <c r="J223" i="15"/>
  <c r="BK314" i="15"/>
  <c r="BK317" i="15"/>
  <c r="BK296" i="15"/>
  <c r="BK298" i="15"/>
  <c r="J217" i="16"/>
  <c r="BK154" i="16"/>
  <c r="BK235" i="16"/>
  <c r="J184" i="16"/>
  <c r="BK109" i="16"/>
  <c r="J116" i="18"/>
  <c r="BK110" i="5"/>
  <c r="J407" i="8"/>
  <c r="BK497" i="8"/>
  <c r="J613" i="8"/>
  <c r="BK320" i="9"/>
  <c r="J519" i="9"/>
  <c r="J246" i="10"/>
  <c r="BK489" i="10"/>
  <c r="BK295" i="10"/>
  <c r="BK527" i="11"/>
  <c r="BK290" i="12"/>
  <c r="BK182" i="13"/>
  <c r="J244" i="13"/>
  <c r="BK323" i="14"/>
  <c r="J110" i="18"/>
  <c r="J263" i="2"/>
  <c r="BK312" i="2"/>
  <c r="BK180" i="8"/>
  <c r="J438" i="9"/>
  <c r="BK464" i="9"/>
  <c r="BK310" i="10"/>
  <c r="BK241" i="11"/>
  <c r="J592" i="11"/>
  <c r="J259" i="13"/>
  <c r="BK295" i="14"/>
  <c r="BK231" i="8"/>
  <c r="BK323" i="8"/>
  <c r="J173" i="4"/>
  <c r="BK258" i="5"/>
  <c r="BK367" i="9"/>
  <c r="BK578" i="11"/>
  <c r="BK280" i="11"/>
  <c r="BK172" i="12"/>
  <c r="J176" i="13"/>
  <c r="J194" i="14"/>
  <c r="BK164" i="14"/>
  <c r="BK98" i="18"/>
  <c r="J192" i="6"/>
  <c r="J109" i="7"/>
  <c r="J302" i="8"/>
  <c r="J481" i="8"/>
  <c r="J306" i="9"/>
  <c r="BK494" i="9"/>
  <c r="BK364" i="10"/>
  <c r="BK576" i="11"/>
  <c r="BK256" i="2"/>
  <c r="AS69" i="1"/>
  <c r="BK294" i="9"/>
  <c r="J294" i="9"/>
  <c r="BK167" i="9"/>
  <c r="BK397" i="10"/>
  <c r="BK524" i="10"/>
  <c r="J326" i="11"/>
  <c r="J104" i="12"/>
  <c r="BK309" i="13"/>
  <c r="BK199" i="14"/>
  <c r="BK300" i="15"/>
  <c r="BK154" i="15"/>
  <c r="J233" i="15"/>
  <c r="BK173" i="16"/>
  <c r="J149" i="5"/>
  <c r="J277" i="2"/>
  <c r="BK270" i="4"/>
  <c r="J183" i="5"/>
  <c r="J204" i="6"/>
  <c r="BK387" i="8"/>
  <c r="BK247" i="9"/>
  <c r="BK533" i="10"/>
  <c r="BK238" i="13"/>
  <c r="J159" i="14"/>
  <c r="BK549" i="10"/>
  <c r="J348" i="10"/>
  <c r="J568" i="11"/>
  <c r="J442" i="11"/>
  <c r="J290" i="12"/>
  <c r="BK206" i="13"/>
  <c r="BK268" i="13"/>
  <c r="J275" i="15"/>
  <c r="BK300" i="9"/>
  <c r="J485" i="9"/>
  <c r="J144" i="14"/>
  <c r="J177" i="15"/>
  <c r="BK321" i="15"/>
  <c r="BK284" i="15"/>
  <c r="BK129" i="16"/>
  <c r="BK302" i="2"/>
  <c r="J148" i="4"/>
  <c r="BK156" i="4"/>
  <c r="BK277" i="13"/>
  <c r="J178" i="14"/>
  <c r="BK100" i="16"/>
  <c r="BK93" i="4"/>
  <c r="J116" i="7"/>
  <c r="J476" i="8"/>
  <c r="BK289" i="9"/>
  <c r="J208" i="10"/>
  <c r="J364" i="10"/>
  <c r="J555" i="10"/>
  <c r="BK150" i="11"/>
  <c r="BK286" i="11"/>
  <c r="BK108" i="12"/>
  <c r="J166" i="12"/>
  <c r="BK222" i="13"/>
  <c r="J337" i="13"/>
  <c r="BK287" i="14"/>
  <c r="BK151" i="5"/>
  <c r="J101" i="7"/>
  <c r="BK551" i="8"/>
  <c r="BK557" i="10"/>
  <c r="J238" i="11"/>
  <c r="J152" i="13"/>
  <c r="BK234" i="14"/>
  <c r="BK201" i="5"/>
  <c r="J452" i="8"/>
  <c r="BK300" i="11"/>
  <c r="J307" i="12"/>
  <c r="J299" i="14"/>
  <c r="J300" i="15"/>
  <c r="J336" i="15"/>
  <c r="BK198" i="15"/>
  <c r="BK157" i="16"/>
  <c r="BK148" i="16"/>
  <c r="BK140" i="16"/>
  <c r="BK207" i="16"/>
  <c r="BK252" i="5"/>
  <c r="J89" i="7"/>
  <c r="J593" i="8"/>
  <c r="J153" i="9"/>
  <c r="J506" i="9"/>
  <c r="J425" i="10"/>
  <c r="BK199" i="12"/>
  <c r="BK110" i="18"/>
  <c r="J93" i="2"/>
  <c r="J165" i="8"/>
  <c r="J585" i="9"/>
  <c r="BK392" i="9"/>
  <c r="BK557" i="9"/>
  <c r="J557" i="10"/>
  <c r="J466" i="11"/>
  <c r="BK368" i="11"/>
  <c r="BK323" i="12"/>
  <c r="BK532" i="8"/>
  <c r="BK244" i="9"/>
  <c r="BK264" i="9"/>
  <c r="BK129" i="9"/>
  <c r="J172" i="9"/>
  <c r="J231" i="10"/>
  <c r="BK305" i="11"/>
  <c r="BK280" i="13"/>
  <c r="BK262" i="14"/>
  <c r="J352" i="2"/>
  <c r="J198" i="2"/>
  <c r="BK152" i="4"/>
  <c r="J262" i="6"/>
  <c r="J344" i="8"/>
  <c r="J543" i="8"/>
  <c r="J565" i="10"/>
  <c r="J553" i="11"/>
  <c r="BK274" i="14"/>
  <c r="J118" i="18"/>
  <c r="BK140" i="5"/>
  <c r="BK168" i="8"/>
  <c r="J321" i="11"/>
  <c r="J317" i="12"/>
  <c r="J277" i="13"/>
  <c r="J197" i="13"/>
  <c r="J289" i="14"/>
  <c r="BK112" i="18"/>
  <c r="BK175" i="5"/>
  <c r="J242" i="7"/>
  <c r="J523" i="8"/>
  <c r="BK352" i="8"/>
  <c r="BK229" i="9"/>
  <c r="J524" i="10"/>
  <c r="J422" i="11"/>
  <c r="J141" i="2"/>
  <c r="BK331" i="4"/>
  <c r="BK150" i="4"/>
  <c r="BK177" i="6"/>
  <c r="J100" i="17"/>
  <c r="J572" i="11"/>
  <c r="J457" i="11"/>
  <c r="J203" i="12"/>
  <c r="BK206" i="14"/>
  <c r="J249" i="15"/>
  <c r="J221" i="15"/>
  <c r="J257" i="15"/>
  <c r="J152" i="15"/>
  <c r="J133" i="16"/>
  <c r="BK185" i="4"/>
  <c r="J250" i="2"/>
  <c r="BK110" i="2"/>
  <c r="BK310" i="4"/>
  <c r="BK190" i="6"/>
  <c r="BK183" i="8"/>
  <c r="J193" i="9"/>
  <c r="BK492" i="10"/>
  <c r="J532" i="11"/>
  <c r="J241" i="13"/>
  <c r="J239" i="14"/>
  <c r="J330" i="2"/>
  <c r="J265" i="2"/>
  <c r="J119" i="4"/>
  <c r="J252" i="5"/>
  <c r="BK97" i="7"/>
  <c r="J135" i="8"/>
  <c r="J327" i="12"/>
  <c r="BK289" i="14"/>
  <c r="BK300" i="2"/>
  <c r="BK270" i="2"/>
  <c r="J265" i="4"/>
  <c r="J207" i="4"/>
  <c r="BK153" i="6"/>
  <c r="J162" i="8"/>
  <c r="BK541" i="8"/>
  <c r="BK172" i="9"/>
  <c r="J200" i="9"/>
  <c r="BK223" i="10"/>
  <c r="BK412" i="11"/>
  <c r="BK141" i="11"/>
  <c r="BK223" i="11"/>
  <c r="J180" i="12"/>
  <c r="J271" i="13"/>
  <c r="J218" i="13"/>
  <c r="J166" i="14"/>
  <c r="J306" i="15"/>
  <c r="J327" i="15"/>
  <c r="J101" i="19"/>
  <c r="BK136" i="2"/>
  <c r="J227" i="4"/>
  <c r="BK153" i="5"/>
  <c r="BK99" i="6"/>
  <c r="J132" i="7"/>
  <c r="BK575" i="8"/>
  <c r="BK581" i="9"/>
  <c r="BK378" i="9"/>
  <c r="J274" i="11"/>
  <c r="BK167" i="13"/>
  <c r="BK305" i="14"/>
  <c r="BK129" i="18"/>
  <c r="BK415" i="8"/>
  <c r="J326" i="8"/>
  <c r="J254" i="9"/>
  <c r="J496" i="10"/>
  <c r="BK466" i="10"/>
  <c r="J539" i="11"/>
  <c r="BK392" i="11"/>
  <c r="J195" i="12"/>
  <c r="J234" i="12"/>
  <c r="BK212" i="12"/>
  <c r="BK158" i="13"/>
  <c r="J234" i="13"/>
  <c r="J183" i="14"/>
  <c r="J90" i="17"/>
  <c r="BK179" i="5"/>
  <c r="J199" i="6"/>
  <c r="BK154" i="8"/>
  <c r="BK114" i="8"/>
  <c r="BK384" i="10"/>
  <c r="BK517" i="10"/>
  <c r="J115" i="11"/>
  <c r="J522" i="11"/>
  <c r="J518" i="11"/>
  <c r="BK327" i="12"/>
  <c r="J136" i="13"/>
  <c r="BK218" i="14"/>
  <c r="BK220" i="14"/>
  <c r="J110" i="4"/>
  <c r="BK132" i="7"/>
  <c r="BK479" i="10"/>
  <c r="BK481" i="11"/>
  <c r="BK183" i="11"/>
  <c r="BK92" i="12"/>
  <c r="J313" i="13"/>
  <c r="J372" i="8"/>
  <c r="BK492" i="8"/>
  <c r="J466" i="10"/>
  <c r="BK381" i="11"/>
  <c r="J104" i="11"/>
  <c r="BK234" i="12"/>
  <c r="BK326" i="14"/>
  <c r="J226" i="14"/>
  <c r="J188" i="15"/>
  <c r="BK137" i="6"/>
  <c r="BK447" i="8"/>
  <c r="BK572" i="8"/>
  <c r="BK164" i="9"/>
  <c r="J272" i="9"/>
  <c r="J276" i="9"/>
  <c r="BK325" i="9"/>
  <c r="J412" i="9"/>
  <c r="BK295" i="12"/>
  <c r="J191" i="13"/>
  <c r="BK138" i="14"/>
  <c r="BK116" i="18"/>
  <c r="BK332" i="2"/>
  <c r="J87" i="2"/>
  <c r="BK209" i="4"/>
  <c r="J147" i="6"/>
  <c r="J509" i="8"/>
  <c r="J251" i="9"/>
  <c r="J153" i="10"/>
  <c r="J166" i="10"/>
  <c r="J161" i="13"/>
  <c r="J96" i="16"/>
  <c r="J114" i="18"/>
  <c r="BK186" i="6"/>
  <c r="BK407" i="8"/>
  <c r="BK442" i="11"/>
  <c r="J305" i="11"/>
  <c r="BK180" i="12"/>
  <c r="BK176" i="13"/>
  <c r="BK332" i="14"/>
  <c r="J302" i="14"/>
  <c r="BK133" i="16"/>
  <c r="BK84" i="19"/>
  <c r="BK170" i="7"/>
  <c r="BK543" i="8"/>
  <c r="J114" i="10"/>
  <c r="J406" i="10"/>
  <c r="J241" i="11"/>
  <c r="BK141" i="2"/>
  <c r="BK91" i="4"/>
  <c r="BK183" i="6"/>
  <c r="J103" i="8"/>
  <c r="J557" i="8"/>
  <c r="J203" i="10"/>
  <c r="BK248" i="11"/>
  <c r="BK461" i="11"/>
  <c r="BK315" i="12"/>
  <c r="J96" i="18"/>
  <c r="BK145" i="5"/>
  <c r="BK115" i="6"/>
  <c r="BK334" i="8"/>
  <c r="BK215" i="9"/>
  <c r="BK506" i="9"/>
  <c r="BK559" i="10"/>
  <c r="J270" i="10"/>
  <c r="BK99" i="10"/>
  <c r="BK238" i="11"/>
  <c r="J124" i="13"/>
  <c r="BK148" i="14"/>
  <c r="BK174" i="15"/>
  <c r="BK327" i="15"/>
  <c r="J345" i="15"/>
  <c r="BK197" i="16"/>
  <c r="BK203" i="4"/>
  <c r="BK273" i="6"/>
  <c r="J149" i="2"/>
  <c r="BK324" i="4"/>
  <c r="J192" i="5"/>
  <c r="BK116" i="7"/>
  <c r="BK143" i="8"/>
  <c r="J269" i="9"/>
  <c r="J370" i="10"/>
  <c r="J142" i="10"/>
  <c r="BK159" i="14"/>
  <c r="BK88" i="19"/>
  <c r="J224" i="2"/>
  <c r="J95" i="3"/>
  <c r="BK223" i="4"/>
  <c r="J273" i="6"/>
  <c r="J266" i="8"/>
  <c r="J99" i="10"/>
  <c r="J508" i="10"/>
  <c r="J158" i="10"/>
  <c r="BK497" i="11"/>
  <c r="J546" i="11"/>
  <c r="J481" i="11"/>
  <c r="J96" i="12"/>
  <c r="BK195" i="12"/>
  <c r="BK140" i="13"/>
  <c r="J271" i="14"/>
  <c r="BK295" i="2"/>
  <c r="J214" i="2"/>
  <c r="J218" i="4"/>
  <c r="BK188" i="5"/>
  <c r="J151" i="7"/>
  <c r="BK318" i="8"/>
  <c r="J341" i="9"/>
  <c r="J529" i="9"/>
  <c r="BK438" i="9"/>
  <c r="BK539" i="10"/>
  <c r="BK305" i="10"/>
  <c r="J509" i="11"/>
  <c r="BK188" i="11"/>
  <c r="BK271" i="13"/>
  <c r="BK124" i="13"/>
  <c r="J164" i="14"/>
  <c r="BK150" i="14"/>
  <c r="BK223" i="15"/>
  <c r="BK281" i="15"/>
  <c r="BK177" i="15"/>
  <c r="J269" i="15"/>
  <c r="J144" i="15"/>
  <c r="J339" i="15"/>
  <c r="BK290" i="2"/>
  <c r="J183" i="2"/>
  <c r="BK115" i="4"/>
  <c r="BK170" i="5"/>
  <c r="BK129" i="5"/>
  <c r="BK179" i="6"/>
  <c r="J175" i="8"/>
  <c r="J571" i="9"/>
  <c r="J479" i="9"/>
  <c r="J294" i="11"/>
  <c r="BK592" i="11"/>
  <c r="BK291" i="13"/>
  <c r="J287" i="14"/>
  <c r="J269" i="14"/>
  <c r="J104" i="18"/>
  <c r="J103" i="6"/>
  <c r="J362" i="8"/>
  <c r="BK173" i="8"/>
  <c r="J553" i="9"/>
  <c r="BK338" i="10"/>
  <c r="J176" i="10"/>
  <c r="J173" i="11"/>
  <c r="BK522" i="11"/>
  <c r="J136" i="11"/>
  <c r="BK313" i="12"/>
  <c r="BK126" i="12"/>
  <c r="J143" i="13"/>
  <c r="J97" i="13"/>
  <c r="J199" i="14"/>
  <c r="J93" i="5"/>
  <c r="BK143" i="7"/>
  <c r="BK476" i="8"/>
  <c r="BK357" i="9"/>
  <c r="BK390" i="10"/>
  <c r="J245" i="11"/>
  <c r="BK147" i="11"/>
  <c r="BK203" i="12"/>
  <c r="BK259" i="13"/>
  <c r="BK185" i="13"/>
  <c r="J146" i="15"/>
  <c r="J241" i="4"/>
  <c r="BK133" i="5"/>
  <c r="BK557" i="8"/>
  <c r="J559" i="10"/>
  <c r="BK331" i="12"/>
  <c r="BK163" i="12"/>
  <c r="J278" i="14"/>
  <c r="J267" i="14"/>
  <c r="BK204" i="15"/>
  <c r="J317" i="15"/>
  <c r="J179" i="15"/>
  <c r="BK167" i="15"/>
  <c r="BK140" i="15"/>
  <c r="BK207" i="15"/>
  <c r="BK93" i="16"/>
  <c r="BK169" i="16"/>
  <c r="J221" i="16"/>
  <c r="BK217" i="16"/>
  <c r="J169" i="16"/>
  <c r="BK114" i="18"/>
  <c r="BK206" i="5"/>
  <c r="J143" i="7"/>
  <c r="BK310" i="8"/>
  <c r="J223" i="8"/>
  <c r="BK455" i="9"/>
  <c r="J129" i="9"/>
  <c r="J322" i="10"/>
  <c r="BK127" i="10"/>
  <c r="J381" i="11"/>
  <c r="J172" i="12"/>
  <c r="BK218" i="13"/>
  <c r="BK188" i="13"/>
  <c r="J197" i="16"/>
  <c r="J120" i="18"/>
  <c r="J348" i="2"/>
  <c r="BK239" i="2"/>
  <c r="J197" i="4"/>
  <c r="J129" i="6"/>
  <c r="BK119" i="7"/>
  <c r="BK593" i="8"/>
  <c r="J579" i="8"/>
  <c r="J550" i="9"/>
  <c r="BK158" i="9"/>
  <c r="BK128" i="11"/>
  <c r="J311" i="15"/>
  <c r="BK152" i="15"/>
  <c r="BK176" i="16"/>
  <c r="J133" i="2"/>
  <c r="BK259" i="2"/>
  <c r="BK193" i="9"/>
  <c r="BK529" i="9"/>
  <c r="BK145" i="12"/>
  <c r="J127" i="13"/>
  <c r="J102" i="17"/>
  <c r="J332" i="2"/>
  <c r="J324" i="4"/>
  <c r="J129" i="5"/>
  <c r="J532" i="8"/>
  <c r="J339" i="8"/>
  <c r="J95" i="10"/>
  <c r="J233" i="11"/>
  <c r="J134" i="14"/>
  <c r="BK120" i="18"/>
  <c r="BK209" i="5"/>
  <c r="BK305" i="8"/>
  <c r="BK308" i="11"/>
  <c r="BK529" i="11"/>
  <c r="J236" i="6"/>
  <c r="BK607" i="8"/>
  <c r="J540" i="9"/>
  <c r="BK540" i="9"/>
  <c r="J290" i="10"/>
  <c r="BK274" i="11"/>
  <c r="BK135" i="8"/>
  <c r="J459" i="9"/>
  <c r="BK527" i="10"/>
  <c r="BK233" i="11"/>
  <c r="J193" i="4"/>
  <c r="BK342" i="10"/>
  <c r="J227" i="10"/>
  <c r="J253" i="11"/>
  <c r="J254" i="12"/>
  <c r="J203" i="13"/>
  <c r="BK148" i="15"/>
  <c r="J278" i="15"/>
  <c r="J351" i="15"/>
  <c r="BK287" i="15"/>
  <c r="J263" i="15"/>
  <c r="BK148" i="4"/>
  <c r="BK204" i="6"/>
  <c r="J527" i="10"/>
  <c r="J187" i="12"/>
  <c r="BK229" i="14"/>
  <c r="J126" i="18"/>
  <c r="BK352" i="2"/>
  <c r="BK133" i="2"/>
  <c r="BK95" i="3"/>
  <c r="J86" i="4"/>
  <c r="BK262" i="6"/>
  <c r="BK241" i="8"/>
  <c r="J575" i="8"/>
  <c r="J349" i="9"/>
  <c r="BK195" i="10"/>
  <c r="J108" i="10"/>
  <c r="J300" i="11"/>
  <c r="BK425" i="11"/>
  <c r="J94" i="11"/>
  <c r="BK166" i="12"/>
  <c r="J268" i="13"/>
  <c r="J305" i="14"/>
  <c r="J314" i="15"/>
  <c r="J150" i="9"/>
  <c r="BK575" i="9"/>
  <c r="BK545" i="10"/>
  <c r="BK508" i="10"/>
  <c r="J470" i="10"/>
  <c r="BK466" i="11"/>
  <c r="BK297" i="11"/>
  <c r="J301" i="12"/>
  <c r="BK112" i="13"/>
  <c r="J323" i="14"/>
  <c r="J317" i="14"/>
  <c r="J249" i="14"/>
  <c r="J194" i="15"/>
  <c r="BK226" i="15"/>
  <c r="J196" i="15"/>
  <c r="J181" i="15"/>
  <c r="J333" i="15"/>
  <c r="BK90" i="2"/>
  <c r="J244" i="2"/>
  <c r="J86" i="3"/>
  <c r="BK231" i="4"/>
  <c r="J122" i="5"/>
  <c r="BK121" i="6"/>
  <c r="J519" i="8"/>
  <c r="BK536" i="9"/>
  <c r="BK543" i="9"/>
  <c r="BK509" i="11"/>
  <c r="BK118" i="5"/>
  <c r="BK127" i="8"/>
  <c r="J310" i="10"/>
  <c r="BK436" i="10"/>
  <c r="J123" i="11"/>
  <c r="BK149" i="12"/>
  <c r="J260" i="12"/>
  <c r="BK286" i="13"/>
  <c r="J179" i="13"/>
  <c r="J298" i="15"/>
  <c r="J179" i="5"/>
  <c r="BK162" i="7"/>
  <c r="J536" i="8"/>
  <c r="J375" i="10"/>
  <c r="J578" i="11"/>
  <c r="J319" i="12"/>
  <c r="J305" i="13"/>
  <c r="BK171" i="14"/>
  <c r="J295" i="14"/>
  <c r="J186" i="15"/>
  <c r="J260" i="15"/>
  <c r="BK252" i="15"/>
  <c r="J324" i="15"/>
  <c r="BK260" i="15"/>
  <c r="J194" i="16"/>
  <c r="BK116" i="16"/>
  <c r="J109" i="16"/>
  <c r="J225" i="16"/>
  <c r="J92" i="17"/>
  <c r="J213" i="4"/>
  <c r="J220" i="5"/>
  <c r="BK256" i="8"/>
  <c r="BK377" i="8"/>
  <c r="BK386" i="9"/>
  <c r="BK161" i="9"/>
  <c r="BK311" i="9"/>
  <c r="J305" i="10"/>
  <c r="J354" i="11"/>
  <c r="BK329" i="12"/>
  <c r="BK191" i="12"/>
  <c r="BK197" i="13"/>
  <c r="BK94" i="17"/>
  <c r="BK101" i="19"/>
  <c r="BK275" i="2"/>
  <c r="BK169" i="2"/>
  <c r="J125" i="4"/>
  <c r="BK197" i="5"/>
  <c r="J97" i="8"/>
  <c r="J180" i="8"/>
  <c r="J183" i="9"/>
  <c r="J229" i="9"/>
  <c r="J195" i="10"/>
  <c r="BK245" i="11"/>
  <c r="J412" i="11"/>
  <c r="J309" i="12"/>
  <c r="BK247" i="13"/>
  <c r="BK180" i="14"/>
  <c r="BK236" i="14"/>
  <c r="BK172" i="15"/>
  <c r="J226" i="15"/>
  <c r="BK188" i="15"/>
  <c r="J342" i="15"/>
  <c r="BK188" i="16"/>
  <c r="BK338" i="2"/>
  <c r="J195" i="2"/>
  <c r="BK550" i="9"/>
  <c r="BK197" i="9"/>
  <c r="J432" i="10"/>
  <c r="BK85" i="6"/>
  <c r="J148" i="8"/>
  <c r="J153" i="5"/>
  <c r="J563" i="10"/>
  <c r="J213" i="11"/>
  <c r="J321" i="12"/>
  <c r="BK283" i="13"/>
  <c r="BK302" i="14"/>
  <c r="BK309" i="15"/>
  <c r="J102" i="18"/>
  <c r="BK161" i="6"/>
  <c r="BK597" i="8"/>
  <c r="J212" i="9"/>
  <c r="J320" i="9"/>
  <c r="J463" i="10"/>
  <c r="J113" i="7"/>
  <c r="J492" i="8"/>
  <c r="BK567" i="8"/>
  <c r="J325" i="9"/>
  <c r="J345" i="10"/>
  <c r="J329" i="11"/>
  <c r="BK136" i="12"/>
  <c r="BK118" i="18"/>
  <c r="BK160" i="4"/>
  <c r="J177" i="6"/>
  <c r="BK219" i="8"/>
  <c r="BK448" i="9"/>
  <c r="BK219" i="9"/>
  <c r="J581" i="9"/>
  <c r="J524" i="9"/>
  <c r="J489" i="10"/>
  <c r="BK95" i="10"/>
  <c r="J584" i="11"/>
  <c r="J108" i="12"/>
  <c r="J341" i="13"/>
  <c r="J311" i="14"/>
  <c r="BK202" i="14"/>
  <c r="J321" i="15"/>
  <c r="J184" i="15"/>
  <c r="BK184" i="15"/>
  <c r="BK342" i="15"/>
  <c r="BK161" i="5"/>
  <c r="J115" i="6"/>
  <c r="J169" i="2"/>
  <c r="J103" i="3"/>
  <c r="BK302" i="13"/>
  <c r="J272" i="15"/>
  <c r="J115" i="2"/>
  <c r="J173" i="2"/>
  <c r="J91" i="3"/>
  <c r="BK211" i="4"/>
  <c r="BK177" i="4"/>
  <c r="J216" i="5"/>
  <c r="BK123" i="7"/>
  <c r="BK248" i="8"/>
  <c r="J417" i="9"/>
  <c r="BK241" i="13"/>
  <c r="J284" i="14"/>
  <c r="J159" i="2"/>
  <c r="J171" i="2"/>
  <c r="BK98" i="2"/>
  <c r="J310" i="4"/>
  <c r="J209" i="4"/>
  <c r="BK92" i="6"/>
  <c r="BK294" i="8"/>
  <c r="J111" i="8"/>
  <c r="J392" i="9"/>
  <c r="J178" i="9"/>
  <c r="BK524" i="9"/>
  <c r="J145" i="9"/>
  <c r="J520" i="10"/>
  <c r="BK158" i="10"/>
  <c r="BK103" i="10"/>
  <c r="J564" i="11"/>
  <c r="BK475" i="11"/>
  <c r="BK157" i="12"/>
  <c r="J238" i="13"/>
  <c r="BK341" i="13"/>
  <c r="BK185" i="14"/>
  <c r="BK161" i="14"/>
  <c r="BK218" i="15"/>
  <c r="J140" i="15"/>
  <c r="BK238" i="15"/>
  <c r="J172" i="15"/>
  <c r="J281" i="15"/>
  <c r="BK303" i="15"/>
  <c r="BK198" i="2"/>
  <c r="J279" i="4"/>
  <c r="BK207" i="4"/>
  <c r="BK238" i="5"/>
  <c r="J186" i="6"/>
  <c r="BK271" i="8"/>
  <c r="BK175" i="9"/>
  <c r="J190" i="9"/>
  <c r="BK176" i="12"/>
  <c r="J106" i="13"/>
  <c r="BK256" i="13"/>
  <c r="BK265" i="14"/>
  <c r="J293" i="15"/>
  <c r="BK119" i="4"/>
  <c r="J188" i="5"/>
  <c r="J147" i="7"/>
  <c r="BK93" i="8"/>
  <c r="BK512" i="8"/>
  <c r="J162" i="10"/>
  <c r="BK453" i="10"/>
  <c r="J367" i="10"/>
  <c r="BK358" i="11"/>
  <c r="BK487" i="11"/>
  <c r="BK158" i="11"/>
  <c r="BK96" i="12"/>
  <c r="J88" i="13"/>
  <c r="J212" i="13"/>
  <c r="J265" i="13"/>
  <c r="BK320" i="14"/>
  <c r="J572" i="8"/>
  <c r="J402" i="10"/>
  <c r="BK457" i="11"/>
  <c r="J223" i="11"/>
  <c r="J154" i="12"/>
  <c r="BK317" i="12"/>
  <c r="BK161" i="13"/>
  <c r="J236" i="14"/>
  <c r="BK345" i="15"/>
  <c r="BK196" i="15"/>
  <c r="J354" i="15"/>
  <c r="BK257" i="15"/>
  <c r="BK96" i="16"/>
  <c r="J334" i="2"/>
  <c r="BK279" i="4"/>
  <c r="J127" i="7"/>
  <c r="J460" i="8"/>
  <c r="BK112" i="9"/>
  <c r="BK276" i="9"/>
  <c r="J526" i="9"/>
  <c r="J205" i="9"/>
  <c r="J479" i="10"/>
  <c r="J349" i="11"/>
  <c r="BK100" i="13"/>
  <c r="J255" i="14"/>
  <c r="J169" i="14"/>
  <c r="BK314" i="2"/>
  <c r="BK252" i="2"/>
  <c r="J188" i="4"/>
  <c r="J301" i="4"/>
  <c r="BK595" i="8"/>
  <c r="BK426" i="8"/>
  <c r="J464" i="9"/>
  <c r="BK537" i="10"/>
  <c r="J180" i="11"/>
  <c r="BK209" i="14"/>
  <c r="BK90" i="17"/>
  <c r="BK212" i="5"/>
  <c r="J332" i="10"/>
  <c r="J269" i="11"/>
  <c r="BK245" i="12"/>
  <c r="J176" i="12"/>
  <c r="J247" i="13"/>
  <c r="BK153" i="9"/>
  <c r="BK200" i="9"/>
  <c r="J217" i="10"/>
  <c r="BK112" i="11"/>
  <c r="BK165" i="4"/>
  <c r="BK183" i="5"/>
  <c r="J85" i="7"/>
  <c r="J310" i="8"/>
  <c r="J264" i="9"/>
  <c r="BK511" i="10"/>
  <c r="BK162" i="10"/>
  <c r="J176" i="11"/>
  <c r="J129" i="16"/>
  <c r="J99" i="19"/>
  <c r="BK523" i="8"/>
  <c r="J314" i="9"/>
  <c r="J126" i="9"/>
  <c r="J499" i="10"/>
  <c r="J545" i="10"/>
  <c r="BK168" i="11"/>
  <c r="J274" i="13"/>
  <c r="J142" i="14"/>
  <c r="J156" i="15"/>
  <c r="J211" i="4"/>
  <c r="J175" i="5"/>
  <c r="BK105" i="7"/>
  <c r="J93" i="8"/>
  <c r="J587" i="8"/>
  <c r="J362" i="9"/>
  <c r="BK290" i="10"/>
  <c r="BK389" i="11"/>
  <c r="BK91" i="13"/>
  <c r="BK249" i="14"/>
  <c r="J259" i="2"/>
  <c r="BK250" i="2"/>
  <c r="J246" i="4"/>
  <c r="J101" i="5"/>
  <c r="J288" i="8"/>
  <c r="BK226" i="8"/>
  <c r="J367" i="9"/>
  <c r="BK131" i="10"/>
  <c r="J453" i="10"/>
  <c r="BK191" i="11"/>
  <c r="J280" i="11"/>
  <c r="BK115" i="11"/>
  <c r="J100" i="12"/>
  <c r="J283" i="13"/>
  <c r="J274" i="14"/>
  <c r="BK247" i="2"/>
  <c r="BK113" i="2"/>
  <c r="BK91" i="3"/>
  <c r="J250" i="4"/>
  <c r="BK145" i="6"/>
  <c r="BK198" i="7"/>
  <c r="BK599" i="8"/>
  <c r="J280" i="13"/>
  <c r="BK215" i="13"/>
  <c r="J215" i="14"/>
  <c r="J150" i="15"/>
  <c r="BK150" i="15"/>
  <c r="BK191" i="15"/>
  <c r="J163" i="15"/>
  <c r="BK225" i="16"/>
  <c r="BK103" i="2"/>
  <c r="BK115" i="2"/>
  <c r="J169" i="4"/>
  <c r="BK111" i="6"/>
  <c r="BK137" i="7"/>
  <c r="J311" i="9"/>
  <c r="BK573" i="9"/>
  <c r="BK155" i="11"/>
  <c r="J395" i="11"/>
  <c r="BK191" i="13"/>
  <c r="J228" i="13"/>
  <c r="BK154" i="14"/>
  <c r="BK165" i="15"/>
  <c r="BK262" i="4"/>
  <c r="BK137" i="5"/>
  <c r="BK173" i="6"/>
  <c r="BK367" i="8"/>
  <c r="J143" i="8"/>
  <c r="J251" i="8"/>
  <c r="BK362" i="9"/>
  <c r="J275" i="10"/>
  <c r="J517" i="10"/>
  <c r="BK352" i="10"/>
  <c r="J195" i="11"/>
  <c r="J527" i="11"/>
  <c r="BK287" i="12"/>
  <c r="J265" i="12"/>
  <c r="J251" i="12"/>
  <c r="BK200" i="13"/>
  <c r="BK212" i="14"/>
  <c r="BK192" i="5"/>
  <c r="J554" i="8"/>
  <c r="BK474" i="10"/>
  <c r="J144" i="11"/>
  <c r="BK292" i="14"/>
  <c r="BK175" i="8"/>
  <c r="BK253" i="11"/>
  <c r="J289" i="13"/>
  <c r="BK166" i="14"/>
  <c r="J185" i="9"/>
  <c r="J285" i="10"/>
  <c r="BK260" i="12"/>
  <c r="J329" i="14"/>
  <c r="BK292" i="2"/>
  <c r="J229" i="2"/>
  <c r="J145" i="6"/>
  <c r="J367" i="8"/>
  <c r="BK126" i="9"/>
  <c r="J547" i="10"/>
  <c r="BK572" i="11"/>
  <c r="BK294" i="11"/>
  <c r="J209" i="12"/>
  <c r="BK194" i="15"/>
  <c r="J169" i="15"/>
  <c r="BK263" i="15"/>
  <c r="J307" i="2"/>
  <c r="J177" i="4"/>
  <c r="J168" i="8"/>
  <c r="J551" i="8"/>
  <c r="BK443" i="9"/>
  <c r="J494" i="9"/>
  <c r="BK317" i="9"/>
  <c r="J300" i="9"/>
  <c r="J361" i="10"/>
  <c r="J287" i="12"/>
  <c r="J206" i="13"/>
  <c r="BK194" i="14"/>
  <c r="BK326" i="2"/>
  <c r="BK181" i="2"/>
  <c r="J256" i="4"/>
  <c r="BK301" i="4"/>
  <c r="BK107" i="6"/>
  <c r="BK246" i="5"/>
  <c r="J271" i="8"/>
  <c r="J574" i="11"/>
  <c r="BK114" i="12"/>
  <c r="BK229" i="12"/>
  <c r="J158" i="13"/>
  <c r="J146" i="14"/>
  <c r="BK102" i="18"/>
  <c r="J118" i="5"/>
  <c r="BK118" i="6"/>
  <c r="BK349" i="9"/>
  <c r="J456" i="10"/>
  <c r="J590" i="11"/>
  <c r="J188" i="13"/>
  <c r="BK227" i="4"/>
  <c r="BK149" i="5"/>
  <c r="J173" i="6"/>
  <c r="J157" i="8"/>
  <c r="J112" i="9"/>
  <c r="BK244" i="10"/>
  <c r="BK176" i="10"/>
  <c r="BK98" i="11"/>
  <c r="J141" i="11"/>
  <c r="J245" i="12"/>
  <c r="J130" i="13"/>
  <c r="J246" i="14"/>
  <c r="J284" i="15"/>
  <c r="J198" i="15"/>
  <c r="J142" i="15"/>
  <c r="J140" i="16"/>
  <c r="J114" i="5"/>
  <c r="BK307" i="2"/>
  <c r="BK123" i="2"/>
  <c r="J160" i="4"/>
  <c r="J125" i="6"/>
  <c r="J114" i="8"/>
  <c r="J607" i="8"/>
  <c r="BK500" i="9"/>
  <c r="BK166" i="10"/>
  <c r="J497" i="11"/>
  <c r="J176" i="14"/>
  <c r="J173" i="14"/>
  <c r="BK92" i="18"/>
  <c r="J261" i="2"/>
  <c r="BK205" i="4"/>
  <c r="J201" i="4"/>
  <c r="J157" i="5"/>
  <c r="BK147" i="6"/>
  <c r="BK579" i="8"/>
  <c r="BK185" i="9"/>
  <c r="BK180" i="10"/>
  <c r="BK231" i="10"/>
  <c r="J539" i="10"/>
  <c r="J392" i="11"/>
  <c r="BK133" i="11"/>
  <c r="BK277" i="12"/>
  <c r="BK309" i="12"/>
  <c r="J149" i="13"/>
  <c r="J226" i="8"/>
  <c r="BK314" i="9"/>
  <c r="J573" i="9"/>
  <c r="BK459" i="10"/>
  <c r="J326" i="10"/>
  <c r="BK203" i="11"/>
  <c r="J358" i="11"/>
  <c r="BK176" i="11"/>
  <c r="J218" i="12"/>
  <c r="J256" i="13"/>
  <c r="BK299" i="14"/>
  <c r="J209" i="14"/>
  <c r="J231" i="14"/>
  <c r="BK179" i="15"/>
  <c r="J228" i="15"/>
  <c r="BK240" i="15"/>
  <c r="BK269" i="15"/>
  <c r="J116" i="16"/>
  <c r="BK348" i="2"/>
  <c r="J232" i="2"/>
  <c r="BK99" i="3"/>
  <c r="J331" i="8"/>
  <c r="BK459" i="9"/>
  <c r="BK479" i="9"/>
  <c r="BK550" i="11"/>
  <c r="J142" i="12"/>
  <c r="J194" i="13"/>
  <c r="J180" i="14"/>
  <c r="J157" i="14"/>
  <c r="BK133" i="4"/>
  <c r="J179" i="6"/>
  <c r="J241" i="8"/>
  <c r="J457" i="8"/>
  <c r="BK452" i="8"/>
  <c r="J284" i="9"/>
  <c r="BK530" i="10"/>
  <c r="BK349" i="11"/>
  <c r="BK123" i="11"/>
  <c r="J155" i="11"/>
  <c r="J169" i="12"/>
  <c r="BK203" i="13"/>
  <c r="J231" i="13"/>
  <c r="BK103" i="13"/>
  <c r="BK267" i="14"/>
  <c r="BK236" i="4"/>
  <c r="J159" i="5"/>
  <c r="BK181" i="7"/>
  <c r="BK216" i="8"/>
  <c r="J216" i="8"/>
  <c r="J533" i="10"/>
  <c r="BK370" i="10"/>
  <c r="J556" i="11"/>
  <c r="J313" i="11"/>
  <c r="BK325" i="12"/>
  <c r="BK305" i="12"/>
  <c r="J112" i="13"/>
  <c r="J200" i="13"/>
  <c r="J140" i="14"/>
  <c r="BK83" i="18"/>
  <c r="J97" i="5"/>
  <c r="BK288" i="8"/>
  <c r="J131" i="10"/>
  <c r="BK518" i="11"/>
  <c r="BK166" i="11"/>
  <c r="J145" i="12"/>
  <c r="BK250" i="13"/>
  <c r="BK329" i="14"/>
  <c r="J276" i="14"/>
  <c r="BK339" i="15"/>
  <c r="J200" i="15"/>
  <c r="J252" i="15"/>
  <c r="J265" i="15"/>
  <c r="J176" i="16"/>
  <c r="J188" i="16"/>
  <c r="J100" i="16"/>
  <c r="J112" i="16"/>
  <c r="BK200" i="16"/>
  <c r="J120" i="16"/>
  <c r="BK104" i="18"/>
  <c r="J87" i="18"/>
  <c r="BK224" i="5"/>
  <c r="BK166" i="7"/>
  <c r="BK261" i="8"/>
  <c r="J512" i="8"/>
  <c r="J323" i="8"/>
  <c r="BK239" i="9"/>
  <c r="J536" i="9"/>
  <c r="J537" i="10"/>
  <c r="BK520" i="10"/>
  <c r="BK539" i="11"/>
  <c r="J277" i="12"/>
  <c r="BK170" i="13"/>
  <c r="BK94" i="13"/>
  <c r="J148" i="16"/>
  <c r="J112" i="18"/>
  <c r="J101" i="2"/>
  <c r="BK183" i="2"/>
  <c r="BK93" i="2"/>
  <c r="BK122" i="5"/>
  <c r="J158" i="7"/>
  <c r="J193" i="7"/>
  <c r="BK560" i="8"/>
  <c r="BK192" i="6"/>
  <c r="BK611" i="8"/>
  <c r="BK372" i="8"/>
  <c r="J215" i="9"/>
  <c r="BK526" i="9"/>
  <c r="J561" i="9"/>
  <c r="BK553" i="9"/>
  <c r="BK392" i="10"/>
  <c r="BK244" i="13"/>
  <c r="J448" i="9"/>
  <c r="BK322" i="10"/>
  <c r="BK313" i="11"/>
  <c r="J183" i="11"/>
  <c r="BK109" i="13"/>
  <c r="BK152" i="14"/>
  <c r="BK142" i="14"/>
  <c r="J207" i="15"/>
  <c r="BK215" i="15"/>
  <c r="J148" i="15"/>
  <c r="BK333" i="15"/>
  <c r="BK277" i="2"/>
  <c r="BK154" i="2"/>
  <c r="J231" i="4"/>
  <c r="J166" i="7"/>
  <c r="BK591" i="8"/>
  <c r="BK571" i="9"/>
  <c r="J247" i="9"/>
  <c r="BK183" i="9"/>
  <c r="J565" i="9"/>
  <c r="BK560" i="11"/>
  <c r="BK274" i="13"/>
  <c r="BK176" i="14"/>
  <c r="BK123" i="18"/>
  <c r="J181" i="2"/>
  <c r="BK263" i="2"/>
  <c r="J135" i="4"/>
  <c r="BK234" i="13"/>
  <c r="J262" i="4"/>
  <c r="J212" i="5"/>
  <c r="J515" i="8"/>
  <c r="BK541" i="10"/>
  <c r="BK574" i="11"/>
  <c r="J298" i="12"/>
  <c r="BK155" i="13"/>
  <c r="BK130" i="13"/>
  <c r="J220" i="14"/>
  <c r="BK100" i="17"/>
  <c r="BK86" i="4"/>
  <c r="BK506" i="8"/>
  <c r="J259" i="9"/>
  <c r="J357" i="9"/>
  <c r="J103" i="10"/>
  <c r="J168" i="11"/>
  <c r="J302" i="2"/>
  <c r="J93" i="3"/>
  <c r="J236" i="4"/>
  <c r="BK143" i="4"/>
  <c r="J145" i="5"/>
  <c r="J170" i="7"/>
  <c r="J277" i="8"/>
  <c r="BK603" i="8"/>
  <c r="BK187" i="8"/>
  <c r="BK145" i="10"/>
  <c r="J164" i="9"/>
  <c r="BK205" i="9"/>
  <c r="J567" i="10"/>
  <c r="BK432" i="10"/>
  <c r="J588" i="11"/>
  <c r="J475" i="11"/>
  <c r="BK305" i="13"/>
  <c r="J167" i="13"/>
  <c r="J191" i="15"/>
  <c r="BK247" i="15"/>
  <c r="J238" i="15"/>
  <c r="J215" i="15"/>
  <c r="BK311" i="15"/>
  <c r="J84" i="19"/>
  <c r="J224" i="5"/>
  <c r="J338" i="2"/>
  <c r="BK322" i="2"/>
  <c r="J300" i="2"/>
  <c r="BK197" i="4"/>
  <c r="J111" i="6"/>
  <c r="BK362" i="8"/>
  <c r="BK266" i="8"/>
  <c r="BK277" i="8"/>
  <c r="BK553" i="10"/>
  <c r="J530" i="10"/>
  <c r="BK213" i="11"/>
  <c r="J103" i="13"/>
  <c r="J241" i="14"/>
  <c r="J173" i="16"/>
  <c r="BK157" i="2"/>
  <c r="BK367" i="10"/>
  <c r="J94" i="18"/>
  <c r="BK145" i="2"/>
  <c r="J90" i="2"/>
  <c r="BK250" i="4"/>
  <c r="BK88" i="4"/>
  <c r="BK169" i="6"/>
  <c r="J162" i="7"/>
  <c r="J506" i="8"/>
  <c r="J197" i="9"/>
  <c r="BK93" i="9"/>
  <c r="BK435" i="9"/>
  <c r="BK547" i="9"/>
  <c r="J543" i="9"/>
  <c r="BK381" i="10"/>
  <c r="BK532" i="11"/>
  <c r="BK282" i="12"/>
  <c r="J140" i="13"/>
  <c r="J173" i="13"/>
  <c r="BK252" i="14"/>
  <c r="BK278" i="15"/>
  <c r="BK163" i="15"/>
  <c r="BK146" i="15"/>
  <c r="BK290" i="15"/>
  <c r="J310" i="2"/>
  <c r="J247" i="2"/>
  <c r="BK165" i="6"/>
  <c r="BK151" i="8"/>
  <c r="BK609" i="8"/>
  <c r="BK585" i="9"/>
  <c r="J239" i="9"/>
  <c r="J113" i="2"/>
  <c r="BK214" i="2"/>
  <c r="BK236" i="6"/>
  <c r="J591" i="8"/>
  <c r="BK564" i="8"/>
  <c r="J208" i="9"/>
  <c r="J549" i="10"/>
  <c r="J208" i="11"/>
  <c r="J130" i="12"/>
  <c r="J118" i="13"/>
  <c r="BK226" i="14"/>
  <c r="J230" i="15"/>
  <c r="BK218" i="4"/>
  <c r="BK174" i="7"/>
  <c r="J190" i="8"/>
  <c r="BK102" i="9"/>
  <c r="BK567" i="10"/>
  <c r="J561" i="10"/>
  <c r="BK244" i="2"/>
  <c r="BK105" i="4"/>
  <c r="J91" i="4"/>
  <c r="BK220" i="5"/>
  <c r="J137" i="7"/>
  <c r="BK613" i="8"/>
  <c r="J219" i="8"/>
  <c r="BK354" i="9"/>
  <c r="J118" i="10"/>
  <c r="BK553" i="11"/>
  <c r="J333" i="12"/>
  <c r="J98" i="17"/>
  <c r="BK193" i="4"/>
  <c r="J127" i="8"/>
  <c r="BK302" i="8"/>
  <c r="J175" i="9"/>
  <c r="J234" i="9"/>
  <c r="J192" i="10"/>
  <c r="BK180" i="11"/>
  <c r="J133" i="11"/>
  <c r="BK173" i="13"/>
  <c r="J152" i="14"/>
  <c r="J275" i="2"/>
  <c r="J152" i="4"/>
  <c r="BK157" i="5"/>
  <c r="BK357" i="8"/>
  <c r="J497" i="8"/>
  <c r="J330" i="9"/>
  <c r="BK326" i="10"/>
  <c r="J133" i="13"/>
  <c r="J97" i="7"/>
  <c r="BK165" i="8"/>
  <c r="J244" i="10"/>
  <c r="BK227" i="10"/>
  <c r="J553" i="10"/>
  <c r="J220" i="11"/>
  <c r="J389" i="11"/>
  <c r="J199" i="12"/>
  <c r="J328" i="13"/>
  <c r="BK146" i="14"/>
  <c r="J189" i="14"/>
  <c r="J314" i="2"/>
  <c r="J256" i="2"/>
  <c r="J98" i="2"/>
  <c r="BK201" i="4"/>
  <c r="J223" i="4"/>
  <c r="J95" i="6"/>
  <c r="J283" i="8"/>
  <c r="J426" i="8"/>
  <c r="J107" i="9"/>
  <c r="BK259" i="9"/>
  <c r="BK136" i="10"/>
  <c r="BK399" i="10"/>
  <c r="J286" i="11"/>
  <c r="J450" i="11"/>
  <c r="BK121" i="13"/>
  <c r="J215" i="13"/>
  <c r="BK306" i="15"/>
  <c r="BK160" i="15"/>
  <c r="J303" i="15"/>
  <c r="BK324" i="15"/>
  <c r="J154" i="15"/>
  <c r="J145" i="2"/>
  <c r="BK224" i="2"/>
  <c r="BK89" i="3"/>
  <c r="J156" i="4"/>
  <c r="J110" i="5"/>
  <c r="J85" i="6"/>
  <c r="J347" i="8"/>
  <c r="J97" i="9"/>
  <c r="J557" i="9"/>
  <c r="BK118" i="10"/>
  <c r="J191" i="11"/>
  <c r="J163" i="12"/>
  <c r="J155" i="13"/>
  <c r="J292" i="14"/>
  <c r="J94" i="17"/>
  <c r="J165" i="5"/>
  <c r="BK111" i="8"/>
  <c r="BK488" i="8"/>
  <c r="J333" i="9"/>
  <c r="J254" i="10"/>
  <c r="J203" i="11"/>
  <c r="J550" i="11"/>
  <c r="BK228" i="11"/>
  <c r="BK270" i="12"/>
  <c r="J157" i="12"/>
  <c r="J286" i="13"/>
  <c r="BK215" i="14"/>
  <c r="J229" i="14"/>
  <c r="BK105" i="5"/>
  <c r="BK206" i="8"/>
  <c r="BK347" i="8"/>
  <c r="J420" i="9"/>
  <c r="J381" i="10"/>
  <c r="BK208" i="10"/>
  <c r="J158" i="11"/>
  <c r="BK241" i="12"/>
  <c r="J302" i="13"/>
  <c r="BK169" i="14"/>
  <c r="J205" i="4"/>
  <c r="J165" i="6"/>
  <c r="J154" i="8"/>
  <c r="BK420" i="9"/>
  <c r="BK161" i="11"/>
  <c r="BK301" i="12"/>
  <c r="J126" i="12"/>
  <c r="BK228" i="13"/>
  <c r="BK144" i="14"/>
  <c r="BK231" i="14"/>
  <c r="J240" i="15"/>
  <c r="J167" i="15"/>
  <c r="J287" i="15"/>
  <c r="BK254" i="15"/>
  <c r="BK272" i="15"/>
  <c r="J200" i="16"/>
  <c r="J235" i="16"/>
  <c r="BK194" i="16"/>
  <c r="BK204" i="16"/>
  <c r="J154" i="16"/>
  <c r="BK96" i="17"/>
  <c r="BK97" i="5"/>
  <c r="BK89" i="7"/>
  <c r="BK85" i="7"/>
  <c r="BK198" i="8"/>
  <c r="BK244" i="8"/>
  <c r="J261" i="8"/>
  <c r="BK519" i="9"/>
  <c r="J161" i="9"/>
  <c r="BK348" i="10"/>
  <c r="BK142" i="10"/>
  <c r="J150" i="11"/>
  <c r="J92" i="12"/>
  <c r="BK188" i="4"/>
  <c r="BK193" i="7"/>
  <c r="J140" i="8"/>
  <c r="J603" i="8"/>
  <c r="J318" i="8"/>
  <c r="BK587" i="9"/>
  <c r="BK284" i="9"/>
  <c r="J412" i="10"/>
  <c r="BK395" i="11"/>
  <c r="BK100" i="12"/>
  <c r="J262" i="13"/>
  <c r="J202" i="14"/>
  <c r="J244" i="15"/>
  <c r="J218" i="15"/>
  <c r="BK244" i="15"/>
  <c r="BK230" i="15"/>
  <c r="BK173" i="2"/>
  <c r="J108" i="2"/>
  <c r="BK95" i="6"/>
  <c r="J211" i="8"/>
  <c r="J102" i="9"/>
  <c r="BK234" i="9"/>
  <c r="J326" i="2"/>
  <c r="BK86" i="3"/>
  <c r="J105" i="4"/>
  <c r="J291" i="8"/>
  <c r="J151" i="8"/>
  <c r="BK224" i="9"/>
  <c r="BK149" i="10"/>
  <c r="BK580" i="11"/>
  <c r="BK178" i="9"/>
  <c r="J529" i="11"/>
  <c r="J166" i="11"/>
  <c r="J114" i="12"/>
  <c r="BK212" i="13"/>
  <c r="J212" i="14"/>
  <c r="J161" i="14"/>
  <c r="J290" i="15"/>
  <c r="J204" i="15"/>
  <c r="BK249" i="15"/>
  <c r="BK181" i="15"/>
  <c r="BK106" i="18"/>
  <c r="BK195" i="2"/>
  <c r="BK138" i="4"/>
  <c r="BK221" i="7"/>
  <c r="BK509" i="8"/>
  <c r="J357" i="8"/>
  <c r="J93" i="9"/>
  <c r="J219" i="9"/>
  <c r="J224" i="9"/>
  <c r="BK105" i="2"/>
  <c r="J93" i="4"/>
  <c r="J138" i="4"/>
  <c r="J137" i="6"/>
  <c r="BK251" i="8"/>
  <c r="BK554" i="8"/>
  <c r="J354" i="9"/>
  <c r="BK402" i="10"/>
  <c r="J339" i="11"/>
  <c r="BK134" i="14"/>
  <c r="BK92" i="17"/>
  <c r="BK163" i="4"/>
  <c r="BK97" i="8"/>
  <c r="BK190" i="9"/>
  <c r="J147" i="11"/>
  <c r="BK321" i="12"/>
  <c r="BK104" i="12"/>
  <c r="BK337" i="13"/>
  <c r="J258" i="14"/>
  <c r="J171" i="14"/>
  <c r="J96" i="17"/>
  <c r="J238" i="5"/>
  <c r="J425" i="11"/>
  <c r="J285" i="2"/>
  <c r="J259" i="4"/>
  <c r="BK125" i="5"/>
  <c r="BK242" i="7"/>
  <c r="J198" i="7"/>
  <c r="BK190" i="8"/>
  <c r="J294" i="8"/>
  <c r="J342" i="10"/>
  <c r="BK254" i="10"/>
  <c r="BK503" i="11"/>
  <c r="BK307" i="12"/>
  <c r="BK96" i="18"/>
  <c r="J87" i="5"/>
  <c r="J107" i="6"/>
  <c r="J389" i="9"/>
  <c r="J500" i="9"/>
  <c r="BK150" i="9"/>
  <c r="BK499" i="10"/>
  <c r="BK220" i="11"/>
  <c r="J313" i="12"/>
  <c r="J253" i="13"/>
  <c r="BK241" i="14"/>
  <c r="J165" i="15"/>
  <c r="J296" i="15"/>
  <c r="BK354" i="15"/>
  <c r="BK169" i="4"/>
  <c r="BK216" i="5"/>
  <c r="BK87" i="2"/>
  <c r="BK229" i="2"/>
  <c r="J89" i="3"/>
  <c r="BK87" i="5"/>
  <c r="J174" i="7"/>
  <c r="J387" i="8"/>
  <c r="J183" i="8"/>
  <c r="J214" i="10"/>
  <c r="J397" i="10"/>
  <c r="J461" i="11"/>
  <c r="BK85" i="13"/>
  <c r="BK267" i="15"/>
  <c r="J270" i="2"/>
  <c r="J252" i="2"/>
  <c r="J128" i="4"/>
  <c r="BK93" i="5"/>
  <c r="J187" i="8"/>
  <c r="J289" i="9"/>
  <c r="BK332" i="10"/>
  <c r="BK237" i="10"/>
  <c r="J580" i="11"/>
  <c r="BK363" i="11"/>
  <c r="J270" i="12"/>
  <c r="BK97" i="13"/>
  <c r="BK243" i="14"/>
  <c r="J88" i="19"/>
  <c r="J328" i="2"/>
  <c r="BK304" i="2"/>
  <c r="J143" i="4"/>
  <c r="J209" i="5"/>
  <c r="BK147" i="7"/>
  <c r="BK297" i="8"/>
  <c r="J258" i="11"/>
  <c r="BK106" i="13"/>
  <c r="BK271" i="14"/>
  <c r="J265" i="14"/>
  <c r="BK351" i="15"/>
  <c r="BK166" i="16"/>
  <c r="J295" i="2"/>
  <c r="BK213" i="4"/>
  <c r="J155" i="5"/>
  <c r="J181" i="7"/>
  <c r="BK145" i="9"/>
  <c r="BK208" i="9"/>
  <c r="BK94" i="11"/>
  <c r="BK223" i="12"/>
  <c r="BK164" i="13"/>
  <c r="BK222" i="14"/>
  <c r="BK126" i="18"/>
  <c r="BK100" i="4"/>
  <c r="BK515" i="8"/>
  <c r="BK345" i="10"/>
  <c r="BK203" i="10"/>
  <c r="J263" i="11"/>
  <c r="J248" i="12"/>
  <c r="BK289" i="13"/>
  <c r="J138" i="14"/>
  <c r="R298" i="14" l="1"/>
  <c r="R297" i="14" s="1"/>
  <c r="T298" i="14"/>
  <c r="T297" i="14" s="1"/>
  <c r="P320" i="15"/>
  <c r="P319" i="15" s="1"/>
  <c r="T320" i="15"/>
  <c r="T319" i="15" s="1"/>
  <c r="P298" i="14"/>
  <c r="P297" i="14" s="1"/>
  <c r="R320" i="15"/>
  <c r="R319" i="15" s="1"/>
  <c r="BK89" i="17"/>
  <c r="BK88" i="17" s="1"/>
  <c r="BK87" i="17" s="1"/>
  <c r="J87" i="17" s="1"/>
  <c r="J32" i="17" s="1"/>
  <c r="P112" i="2"/>
  <c r="P325" i="2"/>
  <c r="P85" i="3"/>
  <c r="P84" i="3"/>
  <c r="P83" i="3" s="1"/>
  <c r="AU56" i="1" s="1"/>
  <c r="P85" i="4"/>
  <c r="P84" i="4" s="1"/>
  <c r="T84" i="5"/>
  <c r="T83" i="5" s="1"/>
  <c r="P84" i="6"/>
  <c r="P83" i="6" s="1"/>
  <c r="P84" i="7"/>
  <c r="P83" i="7" s="1"/>
  <c r="BK161" i="8"/>
  <c r="J161" i="8"/>
  <c r="J62" i="8" s="1"/>
  <c r="BK205" i="8"/>
  <c r="J205" i="8"/>
  <c r="J63" i="8"/>
  <c r="P235" i="8"/>
  <c r="P91" i="8" s="1"/>
  <c r="R496" i="8"/>
  <c r="R495" i="8" s="1"/>
  <c r="T92" i="9"/>
  <c r="BK233" i="9"/>
  <c r="J233" i="9" s="1"/>
  <c r="J63" i="9" s="1"/>
  <c r="P263" i="9"/>
  <c r="P463" i="9"/>
  <c r="P462" i="9" s="1"/>
  <c r="T94" i="10"/>
  <c r="R351" i="10"/>
  <c r="T154" i="11"/>
  <c r="P232" i="11"/>
  <c r="P268" i="11"/>
  <c r="R465" i="11"/>
  <c r="R464" i="11" s="1"/>
  <c r="R91" i="12"/>
  <c r="P304" i="12"/>
  <c r="BK84" i="13"/>
  <c r="J84" i="13" s="1"/>
  <c r="J61" i="13" s="1"/>
  <c r="P139" i="15"/>
  <c r="BK193" i="15"/>
  <c r="J193" i="15"/>
  <c r="J69" i="15" s="1"/>
  <c r="BK225" i="15"/>
  <c r="J225" i="15"/>
  <c r="J77" i="15" s="1"/>
  <c r="T251" i="15"/>
  <c r="T203" i="16"/>
  <c r="P86" i="2"/>
  <c r="R255" i="2"/>
  <c r="BK269" i="4"/>
  <c r="J269" i="4" s="1"/>
  <c r="J63" i="4" s="1"/>
  <c r="R84" i="6"/>
  <c r="R83" i="6" s="1"/>
  <c r="R197" i="7"/>
  <c r="P161" i="8"/>
  <c r="T205" i="8"/>
  <c r="T496" i="8"/>
  <c r="T495" i="8"/>
  <c r="BK171" i="9"/>
  <c r="J171" i="9" s="1"/>
  <c r="J62" i="9" s="1"/>
  <c r="R233" i="9"/>
  <c r="BK463" i="9"/>
  <c r="BK462" i="9" s="1"/>
  <c r="J462" i="9" s="1"/>
  <c r="J68" i="9" s="1"/>
  <c r="BK94" i="10"/>
  <c r="J94" i="10"/>
  <c r="J61" i="10" s="1"/>
  <c r="P351" i="10"/>
  <c r="P536" i="10"/>
  <c r="P285" i="11"/>
  <c r="R559" i="11"/>
  <c r="T91" i="12"/>
  <c r="R304" i="12"/>
  <c r="T84" i="13"/>
  <c r="T83" i="13" s="1"/>
  <c r="T82" i="13" s="1"/>
  <c r="R156" i="14"/>
  <c r="BK182" i="14"/>
  <c r="J182" i="14" s="1"/>
  <c r="J68" i="14" s="1"/>
  <c r="R286" i="14"/>
  <c r="T262" i="15"/>
  <c r="P115" i="16"/>
  <c r="R187" i="16"/>
  <c r="R85" i="4"/>
  <c r="R84" i="4" s="1"/>
  <c r="P84" i="5"/>
  <c r="P83" i="5" s="1"/>
  <c r="T84" i="6"/>
  <c r="T83" i="6"/>
  <c r="P197" i="7"/>
  <c r="T92" i="8"/>
  <c r="P205" i="8"/>
  <c r="R235" i="8"/>
  <c r="P578" i="8"/>
  <c r="BK92" i="9"/>
  <c r="J92" i="9" s="1"/>
  <c r="J61" i="9" s="1"/>
  <c r="T305" i="9"/>
  <c r="BK556" i="9"/>
  <c r="J556" i="9"/>
  <c r="J70" i="9" s="1"/>
  <c r="P207" i="10"/>
  <c r="BK274" i="10"/>
  <c r="J274" i="10"/>
  <c r="J64" i="10"/>
  <c r="R337" i="10"/>
  <c r="BK536" i="10"/>
  <c r="J536" i="10"/>
  <c r="J72" i="10"/>
  <c r="R285" i="11"/>
  <c r="P175" i="12"/>
  <c r="T228" i="12"/>
  <c r="T281" i="12"/>
  <c r="T280" i="12" s="1"/>
  <c r="T156" i="14"/>
  <c r="BK175" i="14"/>
  <c r="J175" i="14" s="1"/>
  <c r="J67" i="14" s="1"/>
  <c r="T286" i="14"/>
  <c r="R162" i="15"/>
  <c r="T193" i="15"/>
  <c r="BK220" i="15"/>
  <c r="J220" i="15"/>
  <c r="J76" i="15"/>
  <c r="R246" i="15"/>
  <c r="R112" i="2"/>
  <c r="T325" i="2"/>
  <c r="P269" i="4"/>
  <c r="T215" i="5"/>
  <c r="BK84" i="6"/>
  <c r="BK83" i="6" s="1"/>
  <c r="J83" i="6" s="1"/>
  <c r="J60" i="6" s="1"/>
  <c r="T197" i="7"/>
  <c r="P282" i="8"/>
  <c r="T578" i="8"/>
  <c r="P171" i="9"/>
  <c r="T233" i="9"/>
  <c r="T263" i="9"/>
  <c r="R556" i="9"/>
  <c r="BK207" i="10"/>
  <c r="J207" i="10"/>
  <c r="J63" i="10"/>
  <c r="R274" i="10"/>
  <c r="BK321" i="10"/>
  <c r="J321" i="10" s="1"/>
  <c r="J65" i="10" s="1"/>
  <c r="P337" i="10"/>
  <c r="P478" i="10"/>
  <c r="P477" i="10"/>
  <c r="BK154" i="11"/>
  <c r="J154" i="11"/>
  <c r="J62" i="11" s="1"/>
  <c r="BK202" i="11"/>
  <c r="J202" i="11"/>
  <c r="J63" i="11" s="1"/>
  <c r="T232" i="11"/>
  <c r="T268" i="11"/>
  <c r="P465" i="11"/>
  <c r="P464" i="11" s="1"/>
  <c r="BK175" i="12"/>
  <c r="J175" i="12" s="1"/>
  <c r="J62" i="12" s="1"/>
  <c r="BK228" i="12"/>
  <c r="J228" i="12"/>
  <c r="J64" i="12"/>
  <c r="R281" i="12"/>
  <c r="R280" i="12"/>
  <c r="P137" i="14"/>
  <c r="R217" i="14"/>
  <c r="R197" i="14"/>
  <c r="BK238" i="14"/>
  <c r="J238" i="14"/>
  <c r="J84" i="14"/>
  <c r="T273" i="14"/>
  <c r="R139" i="15"/>
  <c r="R153" i="16"/>
  <c r="BK91" i="12"/>
  <c r="J91" i="12"/>
  <c r="J61" i="12"/>
  <c r="BK304" i="12"/>
  <c r="J304" i="12"/>
  <c r="J69" i="12" s="1"/>
  <c r="R168" i="14"/>
  <c r="T217" i="14"/>
  <c r="T197" i="14"/>
  <c r="T228" i="14"/>
  <c r="BK273" i="14"/>
  <c r="J273" i="14"/>
  <c r="J93" i="14"/>
  <c r="P286" i="14"/>
  <c r="T183" i="15"/>
  <c r="P235" i="15"/>
  <c r="P308" i="15"/>
  <c r="R115" i="16"/>
  <c r="R220" i="16"/>
  <c r="P175" i="14"/>
  <c r="P228" i="14"/>
  <c r="BK139" i="15"/>
  <c r="J139" i="15"/>
  <c r="J63" i="15" s="1"/>
  <c r="BK183" i="15"/>
  <c r="BK138" i="15" s="1"/>
  <c r="J138" i="15" s="1"/>
  <c r="J62" i="15" s="1"/>
  <c r="J183" i="15"/>
  <c r="J67" i="15" s="1"/>
  <c r="P225" i="15"/>
  <c r="BK262" i="15"/>
  <c r="J262" i="15"/>
  <c r="J86" i="15" s="1"/>
  <c r="BK295" i="15"/>
  <c r="J295" i="15" s="1"/>
  <c r="J95" i="15" s="1"/>
  <c r="BK203" i="16"/>
  <c r="J203" i="16"/>
  <c r="J69" i="16"/>
  <c r="R86" i="2"/>
  <c r="P255" i="2"/>
  <c r="T85" i="4"/>
  <c r="T84" i="4"/>
  <c r="R84" i="5"/>
  <c r="R83" i="5" s="1"/>
  <c r="P92" i="8"/>
  <c r="T161" i="8"/>
  <c r="BK235" i="8"/>
  <c r="J235" i="8"/>
  <c r="J64" i="8" s="1"/>
  <c r="BK496" i="8"/>
  <c r="J496" i="8"/>
  <c r="J69" i="8"/>
  <c r="T171" i="9"/>
  <c r="BK263" i="9"/>
  <c r="J263" i="9"/>
  <c r="J64" i="9" s="1"/>
  <c r="T463" i="9"/>
  <c r="T462" i="9"/>
  <c r="R94" i="10"/>
  <c r="T207" i="10"/>
  <c r="P321" i="10"/>
  <c r="R478" i="10"/>
  <c r="R477" i="10" s="1"/>
  <c r="R93" i="11"/>
  <c r="P202" i="11"/>
  <c r="BK465" i="11"/>
  <c r="BK464" i="11"/>
  <c r="J464" i="11"/>
  <c r="J69" i="11"/>
  <c r="T175" i="12"/>
  <c r="P228" i="12"/>
  <c r="P163" i="14"/>
  <c r="R175" i="14"/>
  <c r="T176" i="15"/>
  <c r="T220" i="15"/>
  <c r="T235" i="15"/>
  <c r="BK153" i="16"/>
  <c r="J153" i="16"/>
  <c r="J66" i="16" s="1"/>
  <c r="T220" i="16"/>
  <c r="R89" i="17"/>
  <c r="R88" i="17"/>
  <c r="R87" i="17"/>
  <c r="BK156" i="14"/>
  <c r="J156" i="14"/>
  <c r="J64" i="14" s="1"/>
  <c r="R238" i="14"/>
  <c r="BK162" i="15"/>
  <c r="J162" i="15"/>
  <c r="J64" i="15"/>
  <c r="P183" i="15"/>
  <c r="P246" i="15"/>
  <c r="R262" i="15"/>
  <c r="R295" i="15"/>
  <c r="T89" i="17"/>
  <c r="T88" i="17"/>
  <c r="T87" i="17" s="1"/>
  <c r="T122" i="18"/>
  <c r="T82" i="18"/>
  <c r="T81" i="18"/>
  <c r="BK93" i="11"/>
  <c r="R154" i="11"/>
  <c r="BK232" i="11"/>
  <c r="J232" i="11" s="1"/>
  <c r="J64" i="11" s="1"/>
  <c r="R268" i="11"/>
  <c r="BK559" i="11"/>
  <c r="J559" i="11"/>
  <c r="J71" i="11"/>
  <c r="BK240" i="12"/>
  <c r="J240" i="12" s="1"/>
  <c r="J65" i="12" s="1"/>
  <c r="R276" i="12"/>
  <c r="T168" i="14"/>
  <c r="BK233" i="14"/>
  <c r="J233" i="14" s="1"/>
  <c r="J83" i="14" s="1"/>
  <c r="R264" i="14"/>
  <c r="BK171" i="15"/>
  <c r="J171" i="15" s="1"/>
  <c r="J65" i="15" s="1"/>
  <c r="R183" i="15"/>
  <c r="R225" i="15"/>
  <c r="P92" i="16"/>
  <c r="BK187" i="16"/>
  <c r="J187" i="16"/>
  <c r="J68" i="16" s="1"/>
  <c r="P122" i="18"/>
  <c r="P82" i="18" s="1"/>
  <c r="P81" i="18" s="1"/>
  <c r="AU72" i="1" s="1"/>
  <c r="BK112" i="2"/>
  <c r="J112" i="2"/>
  <c r="J62" i="2" s="1"/>
  <c r="T255" i="2"/>
  <c r="R85" i="3"/>
  <c r="R84" i="3"/>
  <c r="R83" i="3"/>
  <c r="R269" i="4"/>
  <c r="R215" i="5"/>
  <c r="T203" i="6"/>
  <c r="R84" i="7"/>
  <c r="R83" i="7" s="1"/>
  <c r="R82" i="7" s="1"/>
  <c r="BK92" i="8"/>
  <c r="BK282" i="8"/>
  <c r="J282" i="8"/>
  <c r="J66" i="8"/>
  <c r="BK578" i="8"/>
  <c r="J578" i="8" s="1"/>
  <c r="J70" i="8" s="1"/>
  <c r="P92" i="9"/>
  <c r="R305" i="9"/>
  <c r="P161" i="10"/>
  <c r="T351" i="10"/>
  <c r="P154" i="11"/>
  <c r="R232" i="11"/>
  <c r="T559" i="11"/>
  <c r="R240" i="12"/>
  <c r="P281" i="12"/>
  <c r="P280" i="12" s="1"/>
  <c r="BK137" i="14"/>
  <c r="P217" i="14"/>
  <c r="P197" i="14"/>
  <c r="P233" i="14"/>
  <c r="P264" i="14"/>
  <c r="T139" i="15"/>
  <c r="R171" i="15"/>
  <c r="R176" i="15"/>
  <c r="P193" i="15"/>
  <c r="R220" i="15"/>
  <c r="BK246" i="15"/>
  <c r="J246" i="15"/>
  <c r="J82" i="15"/>
  <c r="R251" i="15"/>
  <c r="T295" i="15"/>
  <c r="BK308" i="15"/>
  <c r="J308" i="15"/>
  <c r="J98" i="15"/>
  <c r="BK92" i="16"/>
  <c r="J92" i="16" s="1"/>
  <c r="J61" i="16" s="1"/>
  <c r="T115" i="16"/>
  <c r="BK220" i="16"/>
  <c r="J220" i="16"/>
  <c r="J70" i="16"/>
  <c r="BK122" i="18"/>
  <c r="J122" i="18"/>
  <c r="J61" i="18"/>
  <c r="BK86" i="2"/>
  <c r="BK85" i="2" s="1"/>
  <c r="J85" i="2" s="1"/>
  <c r="J60" i="2" s="1"/>
  <c r="T86" i="2"/>
  <c r="BK255" i="2"/>
  <c r="J255" i="2"/>
  <c r="J63" i="2"/>
  <c r="BK325" i="2"/>
  <c r="J325" i="2" s="1"/>
  <c r="J64" i="2" s="1"/>
  <c r="T85" i="3"/>
  <c r="T84" i="3"/>
  <c r="T83" i="3"/>
  <c r="BK85" i="4"/>
  <c r="J85" i="4"/>
  <c r="J61" i="4"/>
  <c r="BK215" i="5"/>
  <c r="J215" i="5" s="1"/>
  <c r="J62" i="5" s="1"/>
  <c r="R203" i="6"/>
  <c r="T84" i="7"/>
  <c r="T83" i="7"/>
  <c r="T82" i="7"/>
  <c r="T282" i="8"/>
  <c r="BK305" i="9"/>
  <c r="J305" i="9"/>
  <c r="J66" i="9" s="1"/>
  <c r="P556" i="9"/>
  <c r="R161" i="10"/>
  <c r="P274" i="10"/>
  <c r="T321" i="10"/>
  <c r="BK478" i="10"/>
  <c r="J478" i="10" s="1"/>
  <c r="J71" i="10" s="1"/>
  <c r="BK477" i="10"/>
  <c r="J477" i="10" s="1"/>
  <c r="J70" i="10" s="1"/>
  <c r="T285" i="11"/>
  <c r="P91" i="12"/>
  <c r="T304" i="12"/>
  <c r="P168" i="14"/>
  <c r="BK217" i="14"/>
  <c r="J217" i="14" s="1"/>
  <c r="J79" i="14" s="1"/>
  <c r="R233" i="14"/>
  <c r="R273" i="14"/>
  <c r="BK286" i="14"/>
  <c r="J286" i="14" s="1"/>
  <c r="J96" i="14" s="1"/>
  <c r="R193" i="15"/>
  <c r="P220" i="15"/>
  <c r="P210" i="15" s="1"/>
  <c r="T246" i="15"/>
  <c r="R308" i="15"/>
  <c r="T92" i="16"/>
  <c r="T153" i="16"/>
  <c r="R203" i="16"/>
  <c r="T112" i="2"/>
  <c r="R325" i="2"/>
  <c r="BK85" i="3"/>
  <c r="J85" i="3" s="1"/>
  <c r="J61" i="3" s="1"/>
  <c r="T269" i="4"/>
  <c r="P215" i="5"/>
  <c r="BK203" i="6"/>
  <c r="J203" i="6"/>
  <c r="J62" i="6"/>
  <c r="BK84" i="7"/>
  <c r="BK83" i="7" s="1"/>
  <c r="BK82" i="7" s="1"/>
  <c r="J82" i="7" s="1"/>
  <c r="J59" i="7" s="1"/>
  <c r="J84" i="7"/>
  <c r="J61" i="7" s="1"/>
  <c r="R282" i="8"/>
  <c r="R578" i="8"/>
  <c r="R171" i="9"/>
  <c r="P233" i="9"/>
  <c r="R263" i="9"/>
  <c r="R463" i="9"/>
  <c r="R462" i="9" s="1"/>
  <c r="BK161" i="10"/>
  <c r="J161" i="10"/>
  <c r="J62" i="10" s="1"/>
  <c r="BK351" i="10"/>
  <c r="J351" i="10"/>
  <c r="J68" i="10"/>
  <c r="T536" i="10"/>
  <c r="P93" i="11"/>
  <c r="P92" i="11" s="1"/>
  <c r="R202" i="11"/>
  <c r="BK268" i="11"/>
  <c r="J268" i="11"/>
  <c r="J65" i="11" s="1"/>
  <c r="P559" i="11"/>
  <c r="T240" i="12"/>
  <c r="BK312" i="13"/>
  <c r="J312" i="13"/>
  <c r="J62" i="13"/>
  <c r="R137" i="14"/>
  <c r="T163" i="14"/>
  <c r="T136" i="14" s="1"/>
  <c r="T132" i="14" s="1"/>
  <c r="T182" i="14"/>
  <c r="T233" i="14"/>
  <c r="BK264" i="14"/>
  <c r="J264" i="14"/>
  <c r="J92" i="14" s="1"/>
  <c r="T162" i="15"/>
  <c r="BK176" i="15"/>
  <c r="J176" i="15"/>
  <c r="J66" i="15" s="1"/>
  <c r="P251" i="15"/>
  <c r="P262" i="15"/>
  <c r="BK115" i="16"/>
  <c r="J115" i="16"/>
  <c r="J62" i="16"/>
  <c r="P187" i="16"/>
  <c r="P89" i="17"/>
  <c r="P88" i="17"/>
  <c r="P87" i="17"/>
  <c r="AU71" i="1" s="1"/>
  <c r="T161" i="10"/>
  <c r="T274" i="10"/>
  <c r="BK337" i="10"/>
  <c r="J337" i="10"/>
  <c r="J67" i="10"/>
  <c r="T478" i="10"/>
  <c r="T477" i="10" s="1"/>
  <c r="BK285" i="11"/>
  <c r="J285" i="11" s="1"/>
  <c r="J67" i="11" s="1"/>
  <c r="R175" i="12"/>
  <c r="R228" i="12"/>
  <c r="R84" i="13"/>
  <c r="R83" i="13"/>
  <c r="R82" i="13"/>
  <c r="P156" i="14"/>
  <c r="BK168" i="14"/>
  <c r="J168" i="14" s="1"/>
  <c r="J66" i="14" s="1"/>
  <c r="R182" i="14"/>
  <c r="R228" i="14"/>
  <c r="R224" i="14" s="1"/>
  <c r="T171" i="15"/>
  <c r="T308" i="15"/>
  <c r="P220" i="16"/>
  <c r="P83" i="19"/>
  <c r="P82" i="19"/>
  <c r="P81" i="19" s="1"/>
  <c r="AU73" i="1" s="1"/>
  <c r="BK84" i="5"/>
  <c r="J84" i="5" s="1"/>
  <c r="J61" i="5" s="1"/>
  <c r="BK83" i="5"/>
  <c r="J83" i="5" s="1"/>
  <c r="J60" i="5" s="1"/>
  <c r="P203" i="6"/>
  <c r="BK197" i="7"/>
  <c r="J197" i="7"/>
  <c r="J62" i="7" s="1"/>
  <c r="R92" i="8"/>
  <c r="R161" i="8"/>
  <c r="R91" i="8" s="1"/>
  <c r="R90" i="8" s="1"/>
  <c r="R205" i="8"/>
  <c r="T235" i="8"/>
  <c r="P496" i="8"/>
  <c r="P495" i="8"/>
  <c r="R92" i="9"/>
  <c r="R91" i="9" s="1"/>
  <c r="R90" i="9" s="1"/>
  <c r="P305" i="9"/>
  <c r="T556" i="9"/>
  <c r="P94" i="10"/>
  <c r="R207" i="10"/>
  <c r="R321" i="10"/>
  <c r="T337" i="10"/>
  <c r="R536" i="10"/>
  <c r="T93" i="11"/>
  <c r="T202" i="11"/>
  <c r="T92" i="11" s="1"/>
  <c r="T465" i="11"/>
  <c r="T464" i="11"/>
  <c r="P240" i="12"/>
  <c r="BK281" i="12"/>
  <c r="J281" i="12" s="1"/>
  <c r="J68" i="12" s="1"/>
  <c r="P84" i="13"/>
  <c r="P83" i="13"/>
  <c r="P82" i="13"/>
  <c r="AU66" i="1" s="1"/>
  <c r="BK163" i="14"/>
  <c r="J163" i="14"/>
  <c r="J65" i="14" s="1"/>
  <c r="T175" i="14"/>
  <c r="BK228" i="14"/>
  <c r="J228" i="14" s="1"/>
  <c r="J82" i="14" s="1"/>
  <c r="T238" i="14"/>
  <c r="P273" i="14"/>
  <c r="P162" i="15"/>
  <c r="P176" i="15"/>
  <c r="T225" i="15"/>
  <c r="R235" i="15"/>
  <c r="BK251" i="15"/>
  <c r="J251" i="15"/>
  <c r="J83" i="15" s="1"/>
  <c r="P295" i="15"/>
  <c r="R92" i="16"/>
  <c r="R91" i="16" s="1"/>
  <c r="R90" i="16" s="1"/>
  <c r="P153" i="16"/>
  <c r="P203" i="16"/>
  <c r="BK83" i="19"/>
  <c r="BK82" i="19" s="1"/>
  <c r="J82" i="19" s="1"/>
  <c r="J60" i="19" s="1"/>
  <c r="R83" i="19"/>
  <c r="R82" i="19" s="1"/>
  <c r="R81" i="19" s="1"/>
  <c r="T137" i="14"/>
  <c r="R163" i="14"/>
  <c r="P182" i="14"/>
  <c r="P238" i="14"/>
  <c r="T264" i="14"/>
  <c r="P171" i="15"/>
  <c r="BK235" i="15"/>
  <c r="J235" i="15" s="1"/>
  <c r="J79" i="15" s="1"/>
  <c r="T187" i="16"/>
  <c r="R122" i="18"/>
  <c r="R82" i="18" s="1"/>
  <c r="R81" i="18" s="1"/>
  <c r="T83" i="19"/>
  <c r="T82" i="19"/>
  <c r="T81" i="19" s="1"/>
  <c r="BK473" i="10"/>
  <c r="J473" i="10" s="1"/>
  <c r="J69" i="10" s="1"/>
  <c r="BK225" i="14"/>
  <c r="J225" i="14" s="1"/>
  <c r="J81" i="14" s="1"/>
  <c r="BK98" i="3"/>
  <c r="J98" i="3" s="1"/>
  <c r="J62" i="3" s="1"/>
  <c r="BK276" i="8"/>
  <c r="J276" i="8"/>
  <c r="J65" i="8" s="1"/>
  <c r="BK331" i="10"/>
  <c r="J331" i="10" s="1"/>
  <c r="J66" i="10" s="1"/>
  <c r="BK222" i="12"/>
  <c r="J222" i="12"/>
  <c r="J63" i="12" s="1"/>
  <c r="BK299" i="9"/>
  <c r="J299" i="9"/>
  <c r="J65" i="9" s="1"/>
  <c r="BK458" i="9"/>
  <c r="J458" i="9"/>
  <c r="J67" i="9" s="1"/>
  <c r="BK331" i="14"/>
  <c r="J331" i="14"/>
  <c r="J111" i="14"/>
  <c r="BK190" i="15"/>
  <c r="J190" i="15"/>
  <c r="J68" i="15" s="1"/>
  <c r="BK323" i="15"/>
  <c r="J323" i="15" s="1"/>
  <c r="J103" i="15" s="1"/>
  <c r="BK248" i="14"/>
  <c r="J248" i="14" s="1"/>
  <c r="J86" i="14" s="1"/>
  <c r="BK283" i="14"/>
  <c r="J283" i="14"/>
  <c r="J95" i="14"/>
  <c r="BK319" i="14"/>
  <c r="J319" i="14"/>
  <c r="J107" i="14"/>
  <c r="BK313" i="15"/>
  <c r="J313" i="15" s="1"/>
  <c r="J99" i="15" s="1"/>
  <c r="BK276" i="12"/>
  <c r="J276" i="12"/>
  <c r="J66" i="12"/>
  <c r="BK193" i="14"/>
  <c r="J193" i="14" s="1"/>
  <c r="J69" i="14" s="1"/>
  <c r="BK257" i="14"/>
  <c r="BK211" i="15"/>
  <c r="J211" i="15"/>
  <c r="J73" i="15"/>
  <c r="BK289" i="15"/>
  <c r="J289" i="15"/>
  <c r="J93" i="15"/>
  <c r="BK205" i="14"/>
  <c r="J205" i="14" s="1"/>
  <c r="J75" i="14" s="1"/>
  <c r="BK280" i="14"/>
  <c r="J280" i="14"/>
  <c r="J94" i="14"/>
  <c r="BK279" i="11"/>
  <c r="J279" i="11" s="1"/>
  <c r="J66" i="11" s="1"/>
  <c r="BK214" i="14"/>
  <c r="J214" i="14" s="1"/>
  <c r="J78" i="14" s="1"/>
  <c r="BK214" i="15"/>
  <c r="J214" i="15" s="1"/>
  <c r="J74" i="15" s="1"/>
  <c r="BK292" i="15"/>
  <c r="J292" i="15"/>
  <c r="J94" i="15" s="1"/>
  <c r="BK316" i="15"/>
  <c r="J316" i="15" s="1"/>
  <c r="J100" i="15" s="1"/>
  <c r="BK172" i="16"/>
  <c r="J172" i="16"/>
  <c r="J67" i="16"/>
  <c r="BK491" i="8"/>
  <c r="J491" i="8"/>
  <c r="J67" i="8" s="1"/>
  <c r="BK304" i="14"/>
  <c r="J304" i="14"/>
  <c r="J102" i="14" s="1"/>
  <c r="BK310" i="14"/>
  <c r="J310" i="14"/>
  <c r="J104" i="14"/>
  <c r="BK316" i="14"/>
  <c r="J316" i="14"/>
  <c r="J106" i="14" s="1"/>
  <c r="BK271" i="15"/>
  <c r="J271" i="15"/>
  <c r="J87" i="15"/>
  <c r="BK286" i="15"/>
  <c r="J286" i="15" s="1"/>
  <c r="J92" i="15" s="1"/>
  <c r="BK326" i="15"/>
  <c r="J326" i="15"/>
  <c r="J104" i="15"/>
  <c r="BK147" i="16"/>
  <c r="J147" i="16"/>
  <c r="J65" i="16"/>
  <c r="BK460" i="11"/>
  <c r="J460" i="11" s="1"/>
  <c r="J68" i="11" s="1"/>
  <c r="BK208" i="14"/>
  <c r="J208" i="14"/>
  <c r="J76" i="14"/>
  <c r="BK245" i="14"/>
  <c r="J245" i="14"/>
  <c r="J85" i="14" s="1"/>
  <c r="BK251" i="14"/>
  <c r="J251" i="14" s="1"/>
  <c r="J87" i="14" s="1"/>
  <c r="BK325" i="14"/>
  <c r="J325" i="14" s="1"/>
  <c r="J109" i="14" s="1"/>
  <c r="BK243" i="15"/>
  <c r="J243" i="15" s="1"/>
  <c r="J81" i="15" s="1"/>
  <c r="BK259" i="15"/>
  <c r="J259" i="15" s="1"/>
  <c r="J85" i="15" s="1"/>
  <c r="BK280" i="15"/>
  <c r="J280" i="15"/>
  <c r="J90" i="15"/>
  <c r="BK302" i="15"/>
  <c r="J302" i="15"/>
  <c r="J96" i="15" s="1"/>
  <c r="BK332" i="15"/>
  <c r="J332" i="15" s="1"/>
  <c r="J106" i="15" s="1"/>
  <c r="BK347" i="15"/>
  <c r="J347" i="15" s="1"/>
  <c r="J111" i="15" s="1"/>
  <c r="BK350" i="15"/>
  <c r="J350" i="15"/>
  <c r="J112" i="15" s="1"/>
  <c r="BK102" i="3"/>
  <c r="J102" i="3" s="1"/>
  <c r="J63" i="3" s="1"/>
  <c r="BK254" i="14"/>
  <c r="J254" i="14"/>
  <c r="J88" i="14"/>
  <c r="BK291" i="14"/>
  <c r="J291" i="14"/>
  <c r="J97" i="14" s="1"/>
  <c r="BK232" i="15"/>
  <c r="J232" i="15"/>
  <c r="J78" i="15" s="1"/>
  <c r="BK277" i="15"/>
  <c r="J277" i="15"/>
  <c r="J89" i="15"/>
  <c r="BK283" i="15"/>
  <c r="J283" i="15"/>
  <c r="J91" i="15" s="1"/>
  <c r="BK305" i="15"/>
  <c r="J305" i="15"/>
  <c r="J97" i="15"/>
  <c r="BK338" i="15"/>
  <c r="J338" i="15" s="1"/>
  <c r="J108" i="15" s="1"/>
  <c r="BK353" i="15"/>
  <c r="BK128" i="16"/>
  <c r="J128" i="16"/>
  <c r="J63" i="16" s="1"/>
  <c r="BK133" i="14"/>
  <c r="BK301" i="14"/>
  <c r="J301" i="14"/>
  <c r="J101" i="14" s="1"/>
  <c r="BK328" i="14"/>
  <c r="J328" i="14" s="1"/>
  <c r="J110" i="14" s="1"/>
  <c r="BK341" i="15"/>
  <c r="J341" i="15"/>
  <c r="J109" i="15"/>
  <c r="BK82" i="18"/>
  <c r="BK81" i="18"/>
  <c r="J81" i="18" s="1"/>
  <c r="J30" i="18" s="1"/>
  <c r="BK198" i="14"/>
  <c r="J198" i="14"/>
  <c r="J72" i="14" s="1"/>
  <c r="BK261" i="14"/>
  <c r="J261" i="14"/>
  <c r="J91" i="14"/>
  <c r="BK294" i="14"/>
  <c r="J294" i="14"/>
  <c r="J98" i="14" s="1"/>
  <c r="BK307" i="14"/>
  <c r="J307" i="14"/>
  <c r="J103" i="14"/>
  <c r="BK313" i="14"/>
  <c r="J313" i="14" s="1"/>
  <c r="J105" i="14" s="1"/>
  <c r="BK322" i="14"/>
  <c r="J322" i="14"/>
  <c r="J108" i="14"/>
  <c r="BK135" i="15"/>
  <c r="J135" i="15"/>
  <c r="J61" i="15"/>
  <c r="BK206" i="15"/>
  <c r="J206" i="15" s="1"/>
  <c r="J70" i="15" s="1"/>
  <c r="BK256" i="15"/>
  <c r="J256" i="15"/>
  <c r="J84" i="15"/>
  <c r="BK329" i="15"/>
  <c r="J329" i="15"/>
  <c r="J105" i="15" s="1"/>
  <c r="BK335" i="15"/>
  <c r="J335" i="15" s="1"/>
  <c r="J107" i="15" s="1"/>
  <c r="BK344" i="15"/>
  <c r="J344" i="15" s="1"/>
  <c r="J110" i="15" s="1"/>
  <c r="BK201" i="14"/>
  <c r="J201" i="14"/>
  <c r="J73" i="14" s="1"/>
  <c r="BK211" i="14"/>
  <c r="J211" i="14" s="1"/>
  <c r="J77" i="14" s="1"/>
  <c r="BK217" i="15"/>
  <c r="J217" i="15"/>
  <c r="J75" i="15"/>
  <c r="BK274" i="15"/>
  <c r="J274" i="15"/>
  <c r="J88" i="15" s="1"/>
  <c r="BK132" i="16"/>
  <c r="J132" i="16"/>
  <c r="J64" i="16" s="1"/>
  <c r="E48" i="19"/>
  <c r="F55" i="19"/>
  <c r="BE96" i="19"/>
  <c r="J82" i="18"/>
  <c r="J60" i="18"/>
  <c r="J52" i="19"/>
  <c r="BE84" i="19"/>
  <c r="BE88" i="19"/>
  <c r="BE99" i="19"/>
  <c r="BE101" i="19"/>
  <c r="BE92" i="19"/>
  <c r="BE92" i="18"/>
  <c r="BE96" i="18"/>
  <c r="BE108" i="18"/>
  <c r="J52" i="18"/>
  <c r="BE100" i="18"/>
  <c r="F78" i="18"/>
  <c r="BE116" i="18"/>
  <c r="E71" i="18"/>
  <c r="BE94" i="18"/>
  <c r="BE104" i="18"/>
  <c r="BE123" i="18"/>
  <c r="BE129" i="18"/>
  <c r="BE120" i="18"/>
  <c r="BE118" i="18"/>
  <c r="BE126" i="18"/>
  <c r="BE112" i="18"/>
  <c r="BE83" i="18"/>
  <c r="BE98" i="18"/>
  <c r="BE87" i="18"/>
  <c r="BE110" i="18"/>
  <c r="BE102" i="18"/>
  <c r="BE114" i="18"/>
  <c r="BE106" i="18"/>
  <c r="BE94" i="17"/>
  <c r="BE98" i="17"/>
  <c r="J56" i="17"/>
  <c r="F84" i="17"/>
  <c r="BE90" i="17"/>
  <c r="E75" i="17"/>
  <c r="BE102" i="17"/>
  <c r="BE92" i="17"/>
  <c r="BE96" i="17"/>
  <c r="BE100" i="17"/>
  <c r="BE96" i="16"/>
  <c r="BE109" i="16"/>
  <c r="BE112" i="16"/>
  <c r="BE154" i="16"/>
  <c r="BE188" i="16"/>
  <c r="BE194" i="16"/>
  <c r="BE200" i="16"/>
  <c r="E48" i="16"/>
  <c r="BE197" i="16"/>
  <c r="BE173" i="16"/>
  <c r="BE176" i="16"/>
  <c r="BE207" i="16"/>
  <c r="BE225" i="16"/>
  <c r="BK210" i="15"/>
  <c r="J210" i="15" s="1"/>
  <c r="J72" i="15" s="1"/>
  <c r="J52" i="16"/>
  <c r="BE120" i="16"/>
  <c r="BE191" i="16"/>
  <c r="BE221" i="16"/>
  <c r="BE235" i="16"/>
  <c r="J353" i="15"/>
  <c r="J113" i="15" s="1"/>
  <c r="F87" i="16"/>
  <c r="BE116" i="16"/>
  <c r="BE129" i="16"/>
  <c r="BE148" i="16"/>
  <c r="BE166" i="16"/>
  <c r="BE230" i="16"/>
  <c r="BE157" i="16"/>
  <c r="BE184" i="16"/>
  <c r="BE204" i="16"/>
  <c r="BE93" i="16"/>
  <c r="BE100" i="16"/>
  <c r="BE140" i="16"/>
  <c r="BE169" i="16"/>
  <c r="BE133" i="16"/>
  <c r="BE217" i="16"/>
  <c r="BE214" i="16"/>
  <c r="BE247" i="15"/>
  <c r="BE314" i="15"/>
  <c r="BE324" i="15"/>
  <c r="BE345" i="15"/>
  <c r="J133" i="14"/>
  <c r="J61" i="14"/>
  <c r="J137" i="14"/>
  <c r="J63" i="14"/>
  <c r="BE165" i="15"/>
  <c r="BE267" i="15"/>
  <c r="BE317" i="15"/>
  <c r="J127" i="15"/>
  <c r="BE150" i="15"/>
  <c r="BE196" i="15"/>
  <c r="BE238" i="15"/>
  <c r="BE284" i="15"/>
  <c r="BE293" i="15"/>
  <c r="BE330" i="15"/>
  <c r="BE348" i="15"/>
  <c r="E123" i="15"/>
  <c r="BE152" i="15"/>
  <c r="BE240" i="15"/>
  <c r="BE249" i="15"/>
  <c r="J257" i="14"/>
  <c r="J89" i="14"/>
  <c r="BE136" i="15"/>
  <c r="BE146" i="15"/>
  <c r="BE177" i="15"/>
  <c r="BE181" i="15"/>
  <c r="BE221" i="15"/>
  <c r="BE230" i="15"/>
  <c r="BE321" i="15"/>
  <c r="BE336" i="15"/>
  <c r="BE144" i="15"/>
  <c r="BE309" i="15"/>
  <c r="BE342" i="15"/>
  <c r="BE158" i="15"/>
  <c r="BE198" i="15"/>
  <c r="BE204" i="15"/>
  <c r="BE160" i="15"/>
  <c r="BE163" i="15"/>
  <c r="BE191" i="15"/>
  <c r="BE218" i="15"/>
  <c r="BE260" i="15"/>
  <c r="BE169" i="15"/>
  <c r="BE172" i="15"/>
  <c r="BE174" i="15"/>
  <c r="BE188" i="15"/>
  <c r="BE207" i="15"/>
  <c r="BE233" i="15"/>
  <c r="BE265" i="15"/>
  <c r="BE272" i="15"/>
  <c r="BE275" i="15"/>
  <c r="BE296" i="15"/>
  <c r="BE333" i="15"/>
  <c r="BE186" i="15"/>
  <c r="BE278" i="15"/>
  <c r="BE298" i="15"/>
  <c r="BE306" i="15"/>
  <c r="BE311" i="15"/>
  <c r="BE327" i="15"/>
  <c r="F55" i="15"/>
  <c r="BE140" i="15"/>
  <c r="BE184" i="15"/>
  <c r="BE194" i="15"/>
  <c r="BE212" i="15"/>
  <c r="BE215" i="15"/>
  <c r="BE228" i="15"/>
  <c r="BE252" i="15"/>
  <c r="BE254" i="15"/>
  <c r="BE263" i="15"/>
  <c r="BE281" i="15"/>
  <c r="BE226" i="15"/>
  <c r="BE244" i="15"/>
  <c r="BE300" i="15"/>
  <c r="BE351" i="15"/>
  <c r="BE148" i="15"/>
  <c r="BE154" i="15"/>
  <c r="BE156" i="15"/>
  <c r="BE167" i="15"/>
  <c r="BE179" i="15"/>
  <c r="BE200" i="15"/>
  <c r="BE202" i="15"/>
  <c r="BE223" i="15"/>
  <c r="BE236" i="15"/>
  <c r="BE257" i="15"/>
  <c r="BE269" i="15"/>
  <c r="BE287" i="15"/>
  <c r="BE290" i="15"/>
  <c r="BE303" i="15"/>
  <c r="BE142" i="15"/>
  <c r="BE339" i="15"/>
  <c r="BE354" i="15"/>
  <c r="J52" i="14"/>
  <c r="BE157" i="14"/>
  <c r="BE234" i="14"/>
  <c r="BE241" i="14"/>
  <c r="BE161" i="14"/>
  <c r="BE185" i="14"/>
  <c r="BE199" i="14"/>
  <c r="BE212" i="14"/>
  <c r="BE246" i="14"/>
  <c r="BE287" i="14"/>
  <c r="BK83" i="13"/>
  <c r="J83" i="13"/>
  <c r="J60" i="13" s="1"/>
  <c r="BE191" i="14"/>
  <c r="BE243" i="14"/>
  <c r="BE299" i="14"/>
  <c r="BE308" i="14"/>
  <c r="BE138" i="14"/>
  <c r="BE206" i="14"/>
  <c r="BE284" i="14"/>
  <c r="BE176" i="14"/>
  <c r="BE249" i="14"/>
  <c r="BE144" i="14"/>
  <c r="BE180" i="14"/>
  <c r="BE189" i="14"/>
  <c r="BE202" i="14"/>
  <c r="BE222" i="14"/>
  <c r="BE255" i="14"/>
  <c r="BE278" i="14"/>
  <c r="BE305" i="14"/>
  <c r="BE317" i="14"/>
  <c r="BE215" i="14"/>
  <c r="BE226" i="14"/>
  <c r="BE236" i="14"/>
  <c r="BE262" i="14"/>
  <c r="BE166" i="14"/>
  <c r="BE169" i="14"/>
  <c r="BE194" i="14"/>
  <c r="BE229" i="14"/>
  <c r="BE269" i="14"/>
  <c r="BE292" i="14"/>
  <c r="F128" i="14"/>
  <c r="BE140" i="14"/>
  <c r="BE171" i="14"/>
  <c r="BE187" i="14"/>
  <c r="BE276" i="14"/>
  <c r="BE311" i="14"/>
  <c r="BE178" i="14"/>
  <c r="BE289" i="14"/>
  <c r="BE323" i="14"/>
  <c r="E121" i="14"/>
  <c r="BE209" i="14"/>
  <c r="BE218" i="14"/>
  <c r="BE239" i="14"/>
  <c r="BE252" i="14"/>
  <c r="BE265" i="14"/>
  <c r="BE314" i="14"/>
  <c r="BE326" i="14"/>
  <c r="BE146" i="14"/>
  <c r="BE148" i="14"/>
  <c r="BE152" i="14"/>
  <c r="BE154" i="14"/>
  <c r="BE164" i="14"/>
  <c r="BE271" i="14"/>
  <c r="BE281" i="14"/>
  <c r="BE295" i="14"/>
  <c r="BE320" i="14"/>
  <c r="BE329" i="14"/>
  <c r="BE173" i="14"/>
  <c r="BE220" i="14"/>
  <c r="BE231" i="14"/>
  <c r="BE332" i="14"/>
  <c r="BE134" i="14"/>
  <c r="BE142" i="14"/>
  <c r="BE150" i="14"/>
  <c r="BE159" i="14"/>
  <c r="BE183" i="14"/>
  <c r="BE258" i="14"/>
  <c r="BE267" i="14"/>
  <c r="BE274" i="14"/>
  <c r="BE302" i="14"/>
  <c r="BE106" i="13"/>
  <c r="BE182" i="13"/>
  <c r="BE194" i="13"/>
  <c r="BE234" i="13"/>
  <c r="BE302" i="13"/>
  <c r="F55" i="13"/>
  <c r="BE115" i="13"/>
  <c r="BE152" i="13"/>
  <c r="BE215" i="13"/>
  <c r="BE244" i="13"/>
  <c r="BE256" i="13"/>
  <c r="BE265" i="13"/>
  <c r="BE313" i="13"/>
  <c r="BE118" i="13"/>
  <c r="BE271" i="13"/>
  <c r="BE91" i="13"/>
  <c r="BE328" i="13"/>
  <c r="J76" i="13"/>
  <c r="BE85" i="13"/>
  <c r="BE109" i="13"/>
  <c r="BE124" i="13"/>
  <c r="BE191" i="13"/>
  <c r="BE231" i="13"/>
  <c r="BE250" i="13"/>
  <c r="BE262" i="13"/>
  <c r="BE268" i="13"/>
  <c r="BE341" i="13"/>
  <c r="BE97" i="13"/>
  <c r="BE127" i="13"/>
  <c r="BE130" i="13"/>
  <c r="BE143" i="13"/>
  <c r="BE146" i="13"/>
  <c r="BE176" i="13"/>
  <c r="BE185" i="13"/>
  <c r="BE203" i="13"/>
  <c r="BE238" i="13"/>
  <c r="BE247" i="13"/>
  <c r="BE161" i="13"/>
  <c r="BE167" i="13"/>
  <c r="BE170" i="13"/>
  <c r="BE173" i="13"/>
  <c r="BE188" i="13"/>
  <c r="BE209" i="13"/>
  <c r="BE241" i="13"/>
  <c r="BE253" i="13"/>
  <c r="BE259" i="13"/>
  <c r="BE280" i="13"/>
  <c r="BE136" i="13"/>
  <c r="BE140" i="13"/>
  <c r="BE155" i="13"/>
  <c r="BE200" i="13"/>
  <c r="BE222" i="13"/>
  <c r="BE228" i="13"/>
  <c r="BE337" i="13"/>
  <c r="BE112" i="13"/>
  <c r="E48" i="13"/>
  <c r="BE100" i="13"/>
  <c r="BE103" i="13"/>
  <c r="BE197" i="13"/>
  <c r="BE212" i="13"/>
  <c r="BE274" i="13"/>
  <c r="BE286" i="13"/>
  <c r="BE88" i="13"/>
  <c r="BE121" i="13"/>
  <c r="BE164" i="13"/>
  <c r="BE206" i="13"/>
  <c r="BE225" i="13"/>
  <c r="BE283" i="13"/>
  <c r="BE289" i="13"/>
  <c r="BE291" i="13"/>
  <c r="BE149" i="13"/>
  <c r="BE158" i="13"/>
  <c r="BE179" i="13"/>
  <c r="BE94" i="13"/>
  <c r="BE277" i="13"/>
  <c r="BE295" i="13"/>
  <c r="BE305" i="13"/>
  <c r="BE309" i="13"/>
  <c r="BE133" i="13"/>
  <c r="BE218" i="13"/>
  <c r="J93" i="11"/>
  <c r="J61" i="11"/>
  <c r="J52" i="12"/>
  <c r="BE96" i="12"/>
  <c r="BE218" i="12"/>
  <c r="BE229" i="12"/>
  <c r="BE287" i="12"/>
  <c r="F86" i="12"/>
  <c r="BE104" i="12"/>
  <c r="BE223" i="12"/>
  <c r="BE245" i="12"/>
  <c r="BE313" i="12"/>
  <c r="BE108" i="12"/>
  <c r="BE130" i="12"/>
  <c r="BE149" i="12"/>
  <c r="BE172" i="12"/>
  <c r="BE195" i="12"/>
  <c r="BE248" i="12"/>
  <c r="BE298" i="12"/>
  <c r="BE203" i="12"/>
  <c r="BE270" i="12"/>
  <c r="BE319" i="12"/>
  <c r="J465" i="11"/>
  <c r="J70" i="11"/>
  <c r="BE187" i="12"/>
  <c r="BE305" i="12"/>
  <c r="BE327" i="12"/>
  <c r="BE154" i="12"/>
  <c r="BE180" i="12"/>
  <c r="BE163" i="12"/>
  <c r="BE166" i="12"/>
  <c r="BE176" i="12"/>
  <c r="BE199" i="12"/>
  <c r="BE265" i="12"/>
  <c r="BE290" i="12"/>
  <c r="BE145" i="12"/>
  <c r="BE191" i="12"/>
  <c r="BE277" i="12"/>
  <c r="BE282" i="12"/>
  <c r="BE309" i="12"/>
  <c r="BE136" i="12"/>
  <c r="BE254" i="12"/>
  <c r="BE307" i="12"/>
  <c r="BE325" i="12"/>
  <c r="BE329" i="12"/>
  <c r="E79" i="12"/>
  <c r="BE92" i="12"/>
  <c r="BE114" i="12"/>
  <c r="BE212" i="12"/>
  <c r="BE295" i="12"/>
  <c r="BE301" i="12"/>
  <c r="BE126" i="12"/>
  <c r="BE142" i="12"/>
  <c r="BE169" i="12"/>
  <c r="BE234" i="12"/>
  <c r="BE241" i="12"/>
  <c r="BE251" i="12"/>
  <c r="BE260" i="12"/>
  <c r="BE315" i="12"/>
  <c r="BE317" i="12"/>
  <c r="BE321" i="12"/>
  <c r="BE323" i="12"/>
  <c r="BE331" i="12"/>
  <c r="BE333" i="12"/>
  <c r="BE100" i="12"/>
  <c r="BE157" i="12"/>
  <c r="BE209" i="12"/>
  <c r="E48" i="11"/>
  <c r="BE136" i="11"/>
  <c r="BE166" i="11"/>
  <c r="BE168" i="11"/>
  <c r="F55" i="11"/>
  <c r="BE183" i="11"/>
  <c r="BE191" i="11"/>
  <c r="BE180" i="11"/>
  <c r="BE305" i="11"/>
  <c r="BE546" i="11"/>
  <c r="BE213" i="11"/>
  <c r="BE263" i="11"/>
  <c r="J85" i="11"/>
  <c r="BE144" i="11"/>
  <c r="BE147" i="11"/>
  <c r="BE155" i="11"/>
  <c r="BE195" i="11"/>
  <c r="BE223" i="11"/>
  <c r="BE248" i="11"/>
  <c r="BE253" i="11"/>
  <c r="BE321" i="11"/>
  <c r="BE326" i="11"/>
  <c r="BE358" i="11"/>
  <c r="BE392" i="11"/>
  <c r="BE395" i="11"/>
  <c r="BE450" i="11"/>
  <c r="BE461" i="11"/>
  <c r="BE475" i="11"/>
  <c r="BE509" i="11"/>
  <c r="BE550" i="11"/>
  <c r="BE104" i="11"/>
  <c r="BE150" i="11"/>
  <c r="BE274" i="11"/>
  <c r="BE518" i="11"/>
  <c r="BE553" i="11"/>
  <c r="BE556" i="11"/>
  <c r="BE590" i="11"/>
  <c r="BE233" i="11"/>
  <c r="BE238" i="11"/>
  <c r="BE308" i="11"/>
  <c r="BE457" i="11"/>
  <c r="BE527" i="11"/>
  <c r="BE529" i="11"/>
  <c r="BE543" i="11"/>
  <c r="BE576" i="11"/>
  <c r="BE133" i="11"/>
  <c r="BE203" i="11"/>
  <c r="BE245" i="11"/>
  <c r="BE381" i="11"/>
  <c r="BE422" i="11"/>
  <c r="BE466" i="11"/>
  <c r="BE497" i="11"/>
  <c r="BE522" i="11"/>
  <c r="BE564" i="11"/>
  <c r="BE574" i="11"/>
  <c r="BE578" i="11"/>
  <c r="BE94" i="11"/>
  <c r="BE115" i="11"/>
  <c r="BE141" i="11"/>
  <c r="BE176" i="11"/>
  <c r="BE188" i="11"/>
  <c r="BE592" i="11"/>
  <c r="BE98" i="11"/>
  <c r="BE128" i="11"/>
  <c r="BE425" i="11"/>
  <c r="BE445" i="11"/>
  <c r="BE487" i="11"/>
  <c r="BE503" i="11"/>
  <c r="BE539" i="11"/>
  <c r="BE572" i="11"/>
  <c r="BE220" i="11"/>
  <c r="BE329" i="11"/>
  <c r="BE349" i="11"/>
  <c r="BE442" i="11"/>
  <c r="BE112" i="11"/>
  <c r="BE173" i="11"/>
  <c r="BE208" i="11"/>
  <c r="BE216" i="11"/>
  <c r="BE258" i="11"/>
  <c r="BE286" i="11"/>
  <c r="BE291" i="11"/>
  <c r="BE300" i="11"/>
  <c r="BE313" i="11"/>
  <c r="BE339" i="11"/>
  <c r="BE363" i="11"/>
  <c r="BE389" i="11"/>
  <c r="BE594" i="11"/>
  <c r="BE123" i="11"/>
  <c r="BE158" i="11"/>
  <c r="BE161" i="11"/>
  <c r="BE198" i="11"/>
  <c r="BE228" i="11"/>
  <c r="BE241" i="11"/>
  <c r="BE269" i="11"/>
  <c r="BE280" i="11"/>
  <c r="BE294" i="11"/>
  <c r="BE297" i="11"/>
  <c r="BE354" i="11"/>
  <c r="BE368" i="11"/>
  <c r="BE412" i="11"/>
  <c r="BE417" i="11"/>
  <c r="BE481" i="11"/>
  <c r="BE532" i="11"/>
  <c r="BE560" i="11"/>
  <c r="BE568" i="11"/>
  <c r="BE580" i="11"/>
  <c r="BE584" i="11"/>
  <c r="BE588" i="11"/>
  <c r="BE131" i="10"/>
  <c r="BE555" i="10"/>
  <c r="BE561" i="10"/>
  <c r="BE166" i="10"/>
  <c r="BE214" i="10"/>
  <c r="BE285" i="10"/>
  <c r="BE545" i="10"/>
  <c r="BE547" i="10"/>
  <c r="BE565" i="10"/>
  <c r="BE227" i="10"/>
  <c r="BE237" i="10"/>
  <c r="BE180" i="10"/>
  <c r="BE217" i="10"/>
  <c r="BE367" i="10"/>
  <c r="BE567" i="10"/>
  <c r="J52" i="10"/>
  <c r="BE114" i="10"/>
  <c r="BE162" i="10"/>
  <c r="BE203" i="10"/>
  <c r="BE290" i="10"/>
  <c r="BE338" i="10"/>
  <c r="BE342" i="10"/>
  <c r="BE345" i="10"/>
  <c r="BE361" i="10"/>
  <c r="BE364" i="10"/>
  <c r="BE392" i="10"/>
  <c r="BE406" i="10"/>
  <c r="BE412" i="10"/>
  <c r="BE453" i="10"/>
  <c r="BE459" i="10"/>
  <c r="BE489" i="10"/>
  <c r="E48" i="10"/>
  <c r="BE136" i="10"/>
  <c r="BE305" i="10"/>
  <c r="BE332" i="10"/>
  <c r="BE381" i="10"/>
  <c r="BE425" i="10"/>
  <c r="BE436" i="10"/>
  <c r="BE456" i="10"/>
  <c r="BE463" i="10"/>
  <c r="BE466" i="10"/>
  <c r="BE474" i="10"/>
  <c r="BE479" i="10"/>
  <c r="BE496" i="10"/>
  <c r="BE508" i="10"/>
  <c r="BE517" i="10"/>
  <c r="BE524" i="10"/>
  <c r="BE533" i="10"/>
  <c r="BE537" i="10"/>
  <c r="BE539" i="10"/>
  <c r="BE553" i="10"/>
  <c r="BE95" i="10"/>
  <c r="BE192" i="10"/>
  <c r="BE348" i="10"/>
  <c r="F89" i="10"/>
  <c r="BE244" i="10"/>
  <c r="BE322" i="10"/>
  <c r="BE352" i="10"/>
  <c r="BE384" i="10"/>
  <c r="BE397" i="10"/>
  <c r="BE399" i="10"/>
  <c r="BE402" i="10"/>
  <c r="BE492" i="10"/>
  <c r="BE511" i="10"/>
  <c r="BE520" i="10"/>
  <c r="BE530" i="10"/>
  <c r="BE99" i="10"/>
  <c r="BE153" i="10"/>
  <c r="BE158" i="10"/>
  <c r="BE246" i="10"/>
  <c r="BE266" i="10"/>
  <c r="BE270" i="10"/>
  <c r="BE310" i="10"/>
  <c r="BE541" i="10"/>
  <c r="BE559" i="10"/>
  <c r="BE176" i="10"/>
  <c r="BE223" i="10"/>
  <c r="BE254" i="10"/>
  <c r="BE295" i="10"/>
  <c r="BE326" i="10"/>
  <c r="BE432" i="10"/>
  <c r="BE470" i="10"/>
  <c r="BE499" i="10"/>
  <c r="BE527" i="10"/>
  <c r="BE549" i="10"/>
  <c r="BE557" i="10"/>
  <c r="BE118" i="10"/>
  <c r="BE142" i="10"/>
  <c r="BE145" i="10"/>
  <c r="BE184" i="10"/>
  <c r="BE208" i="10"/>
  <c r="BE231" i="10"/>
  <c r="BE375" i="10"/>
  <c r="BE390" i="10"/>
  <c r="BE103" i="10"/>
  <c r="BE108" i="10"/>
  <c r="BE127" i="10"/>
  <c r="BE195" i="10"/>
  <c r="BE261" i="10"/>
  <c r="BE275" i="10"/>
  <c r="BE149" i="10"/>
  <c r="BE370" i="10"/>
  <c r="BE563" i="10"/>
  <c r="J92" i="8"/>
  <c r="J61" i="8"/>
  <c r="BE175" i="9"/>
  <c r="BE224" i="9"/>
  <c r="BE317" i="9"/>
  <c r="BE367" i="9"/>
  <c r="BE417" i="9"/>
  <c r="BE448" i="9"/>
  <c r="BE485" i="9"/>
  <c r="BE506" i="9"/>
  <c r="BE515" i="9"/>
  <c r="BE97" i="9"/>
  <c r="BE107" i="9"/>
  <c r="BE208" i="9"/>
  <c r="BE306" i="9"/>
  <c r="BE389" i="9"/>
  <c r="BE455" i="9"/>
  <c r="BE571" i="9"/>
  <c r="F55" i="9"/>
  <c r="J84" i="9"/>
  <c r="BE112" i="9"/>
  <c r="BE500" i="9"/>
  <c r="BE543" i="9"/>
  <c r="BE561" i="9"/>
  <c r="BE569" i="9"/>
  <c r="BE150" i="9"/>
  <c r="BE183" i="9"/>
  <c r="BE259" i="9"/>
  <c r="BE264" i="9"/>
  <c r="BE269" i="9"/>
  <c r="BE284" i="9"/>
  <c r="BE294" i="9"/>
  <c r="BE526" i="9"/>
  <c r="BE167" i="9"/>
  <c r="BE540" i="9"/>
  <c r="BE93" i="9"/>
  <c r="BE254" i="9"/>
  <c r="BE311" i="9"/>
  <c r="BE459" i="9"/>
  <c r="BE553" i="9"/>
  <c r="BE577" i="9"/>
  <c r="BK495" i="8"/>
  <c r="J495" i="8" s="1"/>
  <c r="J68" i="8" s="1"/>
  <c r="E80" i="9"/>
  <c r="BE161" i="9"/>
  <c r="BE239" i="9"/>
  <c r="BE435" i="9"/>
  <c r="BE479" i="9"/>
  <c r="BE494" i="9"/>
  <c r="BE524" i="9"/>
  <c r="BE536" i="9"/>
  <c r="BE547" i="9"/>
  <c r="BE565" i="9"/>
  <c r="BE575" i="9"/>
  <c r="BE585" i="9"/>
  <c r="BE137" i="9"/>
  <c r="BE215" i="9"/>
  <c r="BE473" i="9"/>
  <c r="BE519" i="9"/>
  <c r="BE529" i="9"/>
  <c r="BE557" i="9"/>
  <c r="BE573" i="9"/>
  <c r="BE587" i="9"/>
  <c r="BE102" i="9"/>
  <c r="BE129" i="9"/>
  <c r="BE145" i="9"/>
  <c r="BE158" i="9"/>
  <c r="BE279" i="9"/>
  <c r="BE325" i="9"/>
  <c r="BE330" i="9"/>
  <c r="BE333" i="9"/>
  <c r="BE341" i="9"/>
  <c r="BE349" i="9"/>
  <c r="BE362" i="9"/>
  <c r="BE392" i="9"/>
  <c r="BE420" i="9"/>
  <c r="BE153" i="9"/>
  <c r="BE229" i="9"/>
  <c r="BE289" i="9"/>
  <c r="BE550" i="9"/>
  <c r="BE581" i="9"/>
  <c r="BE118" i="9"/>
  <c r="BE200" i="9"/>
  <c r="BE126" i="9"/>
  <c r="BE197" i="9"/>
  <c r="BE205" i="9"/>
  <c r="BE212" i="9"/>
  <c r="BE219" i="9"/>
  <c r="BE247" i="9"/>
  <c r="BE272" i="9"/>
  <c r="BE276" i="9"/>
  <c r="BE300" i="9"/>
  <c r="BE314" i="9"/>
  <c r="BE320" i="9"/>
  <c r="BE443" i="9"/>
  <c r="BE172" i="9"/>
  <c r="BE178" i="9"/>
  <c r="BE185" i="9"/>
  <c r="BE244" i="9"/>
  <c r="BE251" i="9"/>
  <c r="BE354" i="9"/>
  <c r="BE357" i="9"/>
  <c r="BE378" i="9"/>
  <c r="BE386" i="9"/>
  <c r="BE412" i="9"/>
  <c r="BE164" i="9"/>
  <c r="BE190" i="9"/>
  <c r="BE234" i="9"/>
  <c r="BE464" i="9"/>
  <c r="BE193" i="9"/>
  <c r="BE407" i="9"/>
  <c r="BE438" i="9"/>
  <c r="BE111" i="8"/>
  <c r="BE154" i="8"/>
  <c r="BE223" i="8"/>
  <c r="BE261" i="8"/>
  <c r="BE334" i="8"/>
  <c r="BE415" i="8"/>
  <c r="BE481" i="8"/>
  <c r="BE506" i="8"/>
  <c r="BE523" i="8"/>
  <c r="BE195" i="8"/>
  <c r="BE326" i="8"/>
  <c r="BE357" i="8"/>
  <c r="BE564" i="8"/>
  <c r="E48" i="8"/>
  <c r="J84" i="8"/>
  <c r="BE148" i="8"/>
  <c r="BE236" i="8"/>
  <c r="BE291" i="8"/>
  <c r="BE434" i="8"/>
  <c r="BE543" i="8"/>
  <c r="BE567" i="8"/>
  <c r="BE579" i="8"/>
  <c r="BE572" i="8"/>
  <c r="BE595" i="8"/>
  <c r="F55" i="8"/>
  <c r="BE151" i="8"/>
  <c r="BE251" i="8"/>
  <c r="BE310" i="8"/>
  <c r="BE347" i="8"/>
  <c r="BE352" i="8"/>
  <c r="BE362" i="8"/>
  <c r="BE396" i="8"/>
  <c r="BE560" i="8"/>
  <c r="BE583" i="8"/>
  <c r="BE591" i="8"/>
  <c r="BE613" i="8"/>
  <c r="BE183" i="8"/>
  <c r="BE216" i="8"/>
  <c r="BE219" i="8"/>
  <c r="BE97" i="8"/>
  <c r="BE180" i="8"/>
  <c r="BE190" i="8"/>
  <c r="BE211" i="8"/>
  <c r="BE447" i="8"/>
  <c r="BE551" i="8"/>
  <c r="BE593" i="8"/>
  <c r="BE488" i="8"/>
  <c r="BE492" i="8"/>
  <c r="BE509" i="8"/>
  <c r="BE554" i="8"/>
  <c r="BE557" i="8"/>
  <c r="BE575" i="8"/>
  <c r="BE587" i="8"/>
  <c r="BE597" i="8"/>
  <c r="BE599" i="8"/>
  <c r="BE603" i="8"/>
  <c r="BE611" i="8"/>
  <c r="BE127" i="8"/>
  <c r="BE162" i="8"/>
  <c r="BE305" i="8"/>
  <c r="BE387" i="8"/>
  <c r="BE519" i="8"/>
  <c r="BE93" i="8"/>
  <c r="BE103" i="8"/>
  <c r="BE143" i="8"/>
  <c r="BE271" i="8"/>
  <c r="BE283" i="8"/>
  <c r="BE297" i="8"/>
  <c r="BE323" i="8"/>
  <c r="BE331" i="8"/>
  <c r="BE344" i="8"/>
  <c r="BE457" i="8"/>
  <c r="BE460" i="8"/>
  <c r="BE476" i="8"/>
  <c r="BE497" i="8"/>
  <c r="BE512" i="8"/>
  <c r="BE515" i="8"/>
  <c r="BE532" i="8"/>
  <c r="BE536" i="8"/>
  <c r="BE541" i="8"/>
  <c r="BE119" i="8"/>
  <c r="BE135" i="8"/>
  <c r="BE140" i="8"/>
  <c r="BE187" i="8"/>
  <c r="BE226" i="8"/>
  <c r="BE231" i="8"/>
  <c r="BE277" i="8"/>
  <c r="BE372" i="8"/>
  <c r="BE173" i="8"/>
  <c r="BE266" i="8"/>
  <c r="BE339" i="8"/>
  <c r="BE202" i="8"/>
  <c r="BE206" i="8"/>
  <c r="BE256" i="8"/>
  <c r="BE294" i="8"/>
  <c r="BE426" i="8"/>
  <c r="BE607" i="8"/>
  <c r="BE609" i="8"/>
  <c r="BE165" i="8"/>
  <c r="BE175" i="8"/>
  <c r="BE302" i="8"/>
  <c r="BE367" i="8"/>
  <c r="BE407" i="8"/>
  <c r="BE114" i="8"/>
  <c r="BE244" i="8"/>
  <c r="BE288" i="8"/>
  <c r="BE318" i="8"/>
  <c r="BE377" i="8"/>
  <c r="BE452" i="8"/>
  <c r="BE473" i="8"/>
  <c r="BE157" i="8"/>
  <c r="BE168" i="8"/>
  <c r="BE198" i="8"/>
  <c r="BE241" i="8"/>
  <c r="BE248" i="8"/>
  <c r="E48" i="7"/>
  <c r="F55" i="7"/>
  <c r="BE105" i="7"/>
  <c r="BE166" i="7"/>
  <c r="BE188" i="7"/>
  <c r="BE132" i="7"/>
  <c r="BE147" i="7"/>
  <c r="J84" i="6"/>
  <c r="J61" i="6"/>
  <c r="BE249" i="7"/>
  <c r="BE242" i="7"/>
  <c r="J76" i="7"/>
  <c r="BE101" i="7"/>
  <c r="BE109" i="7"/>
  <c r="BE116" i="7"/>
  <c r="BE123" i="7"/>
  <c r="BE127" i="7"/>
  <c r="BE170" i="7"/>
  <c r="BE174" i="7"/>
  <c r="BE181" i="7"/>
  <c r="BE193" i="7"/>
  <c r="BE198" i="7"/>
  <c r="BE89" i="7"/>
  <c r="BE221" i="7"/>
  <c r="BE85" i="7"/>
  <c r="BE113" i="7"/>
  <c r="BE119" i="7"/>
  <c r="BE137" i="7"/>
  <c r="BE143" i="7"/>
  <c r="BE151" i="7"/>
  <c r="BE158" i="7"/>
  <c r="BE162" i="7"/>
  <c r="BE97" i="7"/>
  <c r="BE93" i="7"/>
  <c r="E48" i="6"/>
  <c r="BE95" i="6"/>
  <c r="BE147" i="6"/>
  <c r="BE85" i="6"/>
  <c r="BE107" i="6"/>
  <c r="BE125" i="6"/>
  <c r="BE149" i="6"/>
  <c r="J76" i="6"/>
  <c r="BE111" i="6"/>
  <c r="BE153" i="6"/>
  <c r="BE99" i="6"/>
  <c r="BE137" i="6"/>
  <c r="BE157" i="6"/>
  <c r="BE161" i="6"/>
  <c r="BE165" i="6"/>
  <c r="BE118" i="6"/>
  <c r="BE186" i="6"/>
  <c r="BE190" i="6"/>
  <c r="F55" i="6"/>
  <c r="BE103" i="6"/>
  <c r="BE273" i="6"/>
  <c r="BE115" i="6"/>
  <c r="BE151" i="6"/>
  <c r="BE169" i="6"/>
  <c r="BE173" i="6"/>
  <c r="BE177" i="6"/>
  <c r="BE183" i="6"/>
  <c r="BE199" i="6"/>
  <c r="BE236" i="6"/>
  <c r="BE262" i="6"/>
  <c r="BE145" i="6"/>
  <c r="BE121" i="6"/>
  <c r="BE92" i="6"/>
  <c r="BE129" i="6"/>
  <c r="BE179" i="6"/>
  <c r="BE192" i="6"/>
  <c r="BE204" i="6"/>
  <c r="BK84" i="4"/>
  <c r="J84" i="4"/>
  <c r="J60" i="4"/>
  <c r="BE153" i="5"/>
  <c r="BE179" i="5"/>
  <c r="BE122" i="5"/>
  <c r="BE140" i="5"/>
  <c r="BE201" i="5"/>
  <c r="BE224" i="5"/>
  <c r="BE97" i="5"/>
  <c r="BE137" i="5"/>
  <c r="J52" i="5"/>
  <c r="BE101" i="5"/>
  <c r="BE110" i="5"/>
  <c r="BE114" i="5"/>
  <c r="BE212" i="5"/>
  <c r="BE216" i="5"/>
  <c r="E72" i="5"/>
  <c r="BE155" i="5"/>
  <c r="BE159" i="5"/>
  <c r="BE170" i="5"/>
  <c r="BE192" i="5"/>
  <c r="BE238" i="5"/>
  <c r="F55" i="5"/>
  <c r="BE87" i="5"/>
  <c r="BE93" i="5"/>
  <c r="BE133" i="5"/>
  <c r="BE161" i="5"/>
  <c r="BE165" i="5"/>
  <c r="BE183" i="5"/>
  <c r="BE252" i="5"/>
  <c r="BE258" i="5"/>
  <c r="BE85" i="5"/>
  <c r="BE125" i="5"/>
  <c r="BE206" i="5"/>
  <c r="BE105" i="5"/>
  <c r="BE220" i="5"/>
  <c r="BE145" i="5"/>
  <c r="BE246" i="5"/>
  <c r="BE197" i="5"/>
  <c r="BE149" i="5"/>
  <c r="BE157" i="5"/>
  <c r="BE163" i="5"/>
  <c r="BE175" i="5"/>
  <c r="BE188" i="5"/>
  <c r="BE209" i="5"/>
  <c r="BE118" i="5"/>
  <c r="BE129" i="5"/>
  <c r="BE151" i="5"/>
  <c r="BK84" i="3"/>
  <c r="J84" i="3"/>
  <c r="J60" i="3"/>
  <c r="BE115" i="4"/>
  <c r="BE128" i="4"/>
  <c r="BE138" i="4"/>
  <c r="BE205" i="4"/>
  <c r="BE110" i="4"/>
  <c r="J52" i="4"/>
  <c r="E73" i="4"/>
  <c r="BE143" i="4"/>
  <c r="BE163" i="4"/>
  <c r="BE188" i="4"/>
  <c r="BE199" i="4"/>
  <c r="BE246" i="4"/>
  <c r="F80" i="4"/>
  <c r="BE160" i="4"/>
  <c r="BE177" i="4"/>
  <c r="BE265" i="4"/>
  <c r="BE135" i="4"/>
  <c r="BE150" i="4"/>
  <c r="BE152" i="4"/>
  <c r="BE169" i="4"/>
  <c r="BE173" i="4"/>
  <c r="BE185" i="4"/>
  <c r="BE201" i="4"/>
  <c r="BE207" i="4"/>
  <c r="BE209" i="4"/>
  <c r="BE236" i="4"/>
  <c r="BE250" i="4"/>
  <c r="BE156" i="4"/>
  <c r="BE253" i="4"/>
  <c r="BE88" i="4"/>
  <c r="BE105" i="4"/>
  <c r="BE148" i="4"/>
  <c r="BE279" i="4"/>
  <c r="BE86" i="4"/>
  <c r="BE91" i="4"/>
  <c r="BE165" i="4"/>
  <c r="BE256" i="4"/>
  <c r="BE262" i="4"/>
  <c r="BE125" i="4"/>
  <c r="BE145" i="4"/>
  <c r="BE180" i="4"/>
  <c r="BE193" i="4"/>
  <c r="BE213" i="4"/>
  <c r="BE227" i="4"/>
  <c r="BE241" i="4"/>
  <c r="BE285" i="4"/>
  <c r="BE93" i="4"/>
  <c r="BE197" i="4"/>
  <c r="BE203" i="4"/>
  <c r="BE211" i="4"/>
  <c r="BE218" i="4"/>
  <c r="BE223" i="4"/>
  <c r="BE231" i="4"/>
  <c r="BE270" i="4"/>
  <c r="BE301" i="4"/>
  <c r="BE100" i="4"/>
  <c r="BE119" i="4"/>
  <c r="BE122" i="4"/>
  <c r="BE133" i="4"/>
  <c r="BE259" i="4"/>
  <c r="BE310" i="4"/>
  <c r="BE324" i="4"/>
  <c r="BE331" i="4"/>
  <c r="BE89" i="3"/>
  <c r="F80" i="3"/>
  <c r="E48" i="3"/>
  <c r="BE91" i="3"/>
  <c r="BE99" i="3"/>
  <c r="BE86" i="3"/>
  <c r="BE93" i="3"/>
  <c r="BE103" i="3"/>
  <c r="J52" i="3"/>
  <c r="BE95" i="3"/>
  <c r="E48" i="2"/>
  <c r="BE93" i="2"/>
  <c r="BE113" i="2"/>
  <c r="BE133" i="2"/>
  <c r="J78" i="2"/>
  <c r="BE141" i="2"/>
  <c r="BE169" i="2"/>
  <c r="BE334" i="2"/>
  <c r="F55" i="2"/>
  <c r="BE123" i="2"/>
  <c r="BE159" i="2"/>
  <c r="BE195" i="2"/>
  <c r="BE87" i="2"/>
  <c r="BE101" i="2"/>
  <c r="BE265" i="2"/>
  <c r="BE285" i="2"/>
  <c r="BE295" i="2"/>
  <c r="BE105" i="2"/>
  <c r="BE108" i="2"/>
  <c r="BE115" i="2"/>
  <c r="BE145" i="2"/>
  <c r="BE270" i="2"/>
  <c r="BE239" i="2"/>
  <c r="BE241" i="2"/>
  <c r="BE352" i="2"/>
  <c r="BE90" i="2"/>
  <c r="BE229" i="2"/>
  <c r="BE110" i="2"/>
  <c r="BE224" i="2"/>
  <c r="BE247" i="2"/>
  <c r="BE256" i="2"/>
  <c r="BE98" i="2"/>
  <c r="BE157" i="2"/>
  <c r="BE171" i="2"/>
  <c r="BE136" i="2"/>
  <c r="BE154" i="2"/>
  <c r="BE183" i="2"/>
  <c r="BE244" i="2"/>
  <c r="BE261" i="2"/>
  <c r="BE103" i="2"/>
  <c r="BE149" i="2"/>
  <c r="BE173" i="2"/>
  <c r="BE304" i="2"/>
  <c r="BE307" i="2"/>
  <c r="BE310" i="2"/>
  <c r="BE312" i="2"/>
  <c r="BE330" i="2"/>
  <c r="BE338" i="2"/>
  <c r="BE348" i="2"/>
  <c r="BE210" i="2"/>
  <c r="BE221" i="2"/>
  <c r="BE232" i="2"/>
  <c r="BE259" i="2"/>
  <c r="BE263" i="2"/>
  <c r="BE290" i="2"/>
  <c r="BE300" i="2"/>
  <c r="BE322" i="2"/>
  <c r="BE326" i="2"/>
  <c r="BE181" i="2"/>
  <c r="BE250" i="2"/>
  <c r="BE275" i="2"/>
  <c r="BE277" i="2"/>
  <c r="BE292" i="2"/>
  <c r="BE302" i="2"/>
  <c r="BE314" i="2"/>
  <c r="BE175" i="2"/>
  <c r="BE198" i="2"/>
  <c r="BE214" i="2"/>
  <c r="BE252" i="2"/>
  <c r="BE280" i="2"/>
  <c r="BE328" i="2"/>
  <c r="BE332" i="2"/>
  <c r="J34" i="15"/>
  <c r="AW68" i="1"/>
  <c r="F35" i="11"/>
  <c r="BB64" i="1"/>
  <c r="J34" i="4"/>
  <c r="AW57" i="1"/>
  <c r="F35" i="8"/>
  <c r="BB61" i="1"/>
  <c r="F34" i="3"/>
  <c r="BA56" i="1"/>
  <c r="F36" i="12"/>
  <c r="BC65" i="1"/>
  <c r="F35" i="16"/>
  <c r="BB70" i="1" s="1"/>
  <c r="J34" i="16"/>
  <c r="AW70" i="1" s="1"/>
  <c r="F37" i="3"/>
  <c r="BD56" i="1"/>
  <c r="F37" i="6"/>
  <c r="BD59" i="1"/>
  <c r="J34" i="18"/>
  <c r="AW72" i="1"/>
  <c r="F34" i="9"/>
  <c r="BA62" i="1"/>
  <c r="F37" i="9"/>
  <c r="BD62" i="1"/>
  <c r="F35" i="3"/>
  <c r="BB56" i="1"/>
  <c r="F36" i="9"/>
  <c r="BC62" i="1" s="1"/>
  <c r="F36" i="14"/>
  <c r="BC67" i="1" s="1"/>
  <c r="F34" i="10"/>
  <c r="BA63" i="1"/>
  <c r="J34" i="12"/>
  <c r="AW65" i="1"/>
  <c r="F36" i="19"/>
  <c r="BC73" i="1" s="1"/>
  <c r="F36" i="13"/>
  <c r="BC66" i="1"/>
  <c r="F34" i="5"/>
  <c r="BA58" i="1" s="1"/>
  <c r="F35" i="9"/>
  <c r="BB62" i="1"/>
  <c r="F35" i="5"/>
  <c r="BB58" i="1" s="1"/>
  <c r="F39" i="17"/>
  <c r="BD71" i="1" s="1"/>
  <c r="J34" i="19"/>
  <c r="AW73" i="1" s="1"/>
  <c r="F36" i="7"/>
  <c r="BC60" i="1"/>
  <c r="F35" i="2"/>
  <c r="BB55" i="1"/>
  <c r="J34" i="14"/>
  <c r="AW67" i="1"/>
  <c r="F37" i="16"/>
  <c r="BD70" i="1" s="1"/>
  <c r="J34" i="11"/>
  <c r="AW64" i="1"/>
  <c r="F34" i="15"/>
  <c r="BA68" i="1" s="1"/>
  <c r="F35" i="12"/>
  <c r="BB65" i="1" s="1"/>
  <c r="F35" i="6"/>
  <c r="BB59" i="1"/>
  <c r="J34" i="10"/>
  <c r="AW63" i="1"/>
  <c r="J34" i="9"/>
  <c r="AW62" i="1"/>
  <c r="F38" i="17"/>
  <c r="BC71" i="1" s="1"/>
  <c r="F37" i="5"/>
  <c r="BD58" i="1" s="1"/>
  <c r="F34" i="12"/>
  <c r="BA65" i="1"/>
  <c r="F36" i="18"/>
  <c r="BC72" i="1" s="1"/>
  <c r="J34" i="7"/>
  <c r="AW60" i="1" s="1"/>
  <c r="F37" i="11"/>
  <c r="BD64" i="1"/>
  <c r="F37" i="17"/>
  <c r="BB71" i="1" s="1"/>
  <c r="F34" i="6"/>
  <c r="BA59" i="1"/>
  <c r="F36" i="4"/>
  <c r="BC57" i="1"/>
  <c r="F36" i="10"/>
  <c r="BC63" i="1" s="1"/>
  <c r="F36" i="2"/>
  <c r="BC55" i="1"/>
  <c r="F37" i="13"/>
  <c r="BD66" i="1" s="1"/>
  <c r="J34" i="3"/>
  <c r="AW56" i="1" s="1"/>
  <c r="J34" i="8"/>
  <c r="AW61" i="1"/>
  <c r="F34" i="14"/>
  <c r="BA67" i="1"/>
  <c r="F35" i="7"/>
  <c r="BB60" i="1"/>
  <c r="F34" i="4"/>
  <c r="BA57" i="1"/>
  <c r="F34" i="8"/>
  <c r="BA61" i="1" s="1"/>
  <c r="F36" i="17"/>
  <c r="BA71" i="1" s="1"/>
  <c r="F36" i="3"/>
  <c r="BC56" i="1" s="1"/>
  <c r="J36" i="17"/>
  <c r="AW71" i="1" s="1"/>
  <c r="F37" i="2"/>
  <c r="BD55" i="1"/>
  <c r="F37" i="7"/>
  <c r="BD60" i="1"/>
  <c r="F35" i="15"/>
  <c r="BB68" i="1"/>
  <c r="J34" i="6"/>
  <c r="AW59" i="1"/>
  <c r="F36" i="8"/>
  <c r="BC61" i="1" s="1"/>
  <c r="F34" i="18"/>
  <c r="BA72" i="1"/>
  <c r="F36" i="5"/>
  <c r="BC58" i="1" s="1"/>
  <c r="F37" i="19"/>
  <c r="BD73" i="1" s="1"/>
  <c r="F35" i="19"/>
  <c r="BB73" i="1" s="1"/>
  <c r="J34" i="2"/>
  <c r="AW55" i="1"/>
  <c r="F35" i="10"/>
  <c r="BB63" i="1"/>
  <c r="J34" i="13"/>
  <c r="AW66" i="1"/>
  <c r="F35" i="4"/>
  <c r="BB57" i="1" s="1"/>
  <c r="F34" i="2"/>
  <c r="BA55" i="1"/>
  <c r="F36" i="6"/>
  <c r="BC59" i="1"/>
  <c r="F37" i="15"/>
  <c r="BD68" i="1"/>
  <c r="F34" i="13"/>
  <c r="BA66" i="1" s="1"/>
  <c r="J34" i="5"/>
  <c r="AW58" i="1"/>
  <c r="F37" i="18"/>
  <c r="BD72" i="1"/>
  <c r="F37" i="10"/>
  <c r="BD63" i="1" s="1"/>
  <c r="F36" i="16"/>
  <c r="BC70" i="1"/>
  <c r="F36" i="15"/>
  <c r="BC68" i="1"/>
  <c r="F35" i="18"/>
  <c r="BB72" i="1"/>
  <c r="F35" i="14"/>
  <c r="BB67" i="1"/>
  <c r="F35" i="13"/>
  <c r="BB66" i="1" s="1"/>
  <c r="F37" i="4"/>
  <c r="BD57" i="1"/>
  <c r="F34" i="7"/>
  <c r="BA60" i="1"/>
  <c r="AS54" i="1"/>
  <c r="F37" i="12"/>
  <c r="BD65" i="1" s="1"/>
  <c r="F34" i="11"/>
  <c r="BA64" i="1"/>
  <c r="F37" i="14"/>
  <c r="BD67" i="1"/>
  <c r="F34" i="16"/>
  <c r="BA70" i="1"/>
  <c r="F34" i="19"/>
  <c r="BA73" i="1" s="1"/>
  <c r="F36" i="11"/>
  <c r="BC64" i="1"/>
  <c r="F37" i="8"/>
  <c r="BD61" i="1"/>
  <c r="J89" i="17" l="1"/>
  <c r="J65" i="17" s="1"/>
  <c r="BK280" i="12"/>
  <c r="J280" i="12" s="1"/>
  <c r="J67" i="12" s="1"/>
  <c r="BK82" i="5"/>
  <c r="J82" i="5" s="1"/>
  <c r="J86" i="2"/>
  <c r="J61" i="2" s="1"/>
  <c r="J463" i="9"/>
  <c r="J69" i="9" s="1"/>
  <c r="BK93" i="10"/>
  <c r="J93" i="10" s="1"/>
  <c r="J60" i="10" s="1"/>
  <c r="BK90" i="12"/>
  <c r="J90" i="12" s="1"/>
  <c r="J60" i="12" s="1"/>
  <c r="BK91" i="9"/>
  <c r="J91" i="9" s="1"/>
  <c r="J60" i="9" s="1"/>
  <c r="R210" i="15"/>
  <c r="R93" i="10"/>
  <c r="R242" i="15"/>
  <c r="T91" i="16"/>
  <c r="T90" i="16"/>
  <c r="P90" i="12"/>
  <c r="P89" i="12"/>
  <c r="AU65" i="1" s="1"/>
  <c r="T210" i="15"/>
  <c r="P90" i="8"/>
  <c r="AU61" i="1"/>
  <c r="R136" i="14"/>
  <c r="R132" i="14" s="1"/>
  <c r="T242" i="15"/>
  <c r="T85" i="2"/>
  <c r="T84" i="2" s="1"/>
  <c r="BK136" i="14"/>
  <c r="J136" i="14"/>
  <c r="J62" i="14"/>
  <c r="P242" i="15"/>
  <c r="P209" i="15"/>
  <c r="P133" i="15" s="1"/>
  <c r="AU68" i="1" s="1"/>
  <c r="R92" i="11"/>
  <c r="R91" i="11"/>
  <c r="R85" i="2"/>
  <c r="R84" i="2"/>
  <c r="T82" i="6"/>
  <c r="T91" i="9"/>
  <c r="T90" i="9"/>
  <c r="BK242" i="15"/>
  <c r="J242" i="15"/>
  <c r="J80" i="15"/>
  <c r="R82" i="5"/>
  <c r="R196" i="14"/>
  <c r="T91" i="8"/>
  <c r="T90" i="8"/>
  <c r="T90" i="12"/>
  <c r="T89" i="12"/>
  <c r="R92" i="10"/>
  <c r="P136" i="14"/>
  <c r="P132" i="14" s="1"/>
  <c r="T93" i="10"/>
  <c r="T92" i="10" s="1"/>
  <c r="R138" i="15"/>
  <c r="R134" i="15"/>
  <c r="P82" i="5"/>
  <c r="AU58" i="1"/>
  <c r="R83" i="4"/>
  <c r="P138" i="15"/>
  <c r="P134" i="15"/>
  <c r="BK224" i="14"/>
  <c r="J224" i="14"/>
  <c r="J80" i="14"/>
  <c r="P93" i="10"/>
  <c r="P92" i="10" s="1"/>
  <c r="AU63" i="1" s="1"/>
  <c r="BK91" i="8"/>
  <c r="J91" i="8" s="1"/>
  <c r="J60" i="8" s="1"/>
  <c r="T83" i="4"/>
  <c r="BK82" i="6"/>
  <c r="J82" i="6" s="1"/>
  <c r="J59" i="6" s="1"/>
  <c r="BK320" i="15"/>
  <c r="J320" i="15"/>
  <c r="J102" i="15"/>
  <c r="T91" i="11"/>
  <c r="P82" i="6"/>
  <c r="AU59" i="1"/>
  <c r="P91" i="11"/>
  <c r="AU64" i="1" s="1"/>
  <c r="P83" i="4"/>
  <c r="AU57" i="1" s="1"/>
  <c r="T138" i="15"/>
  <c r="T134" i="15"/>
  <c r="P91" i="16"/>
  <c r="P90" i="16"/>
  <c r="AU70" i="1"/>
  <c r="P224" i="14"/>
  <c r="P196" i="14"/>
  <c r="R82" i="6"/>
  <c r="R90" i="12"/>
  <c r="R89" i="12" s="1"/>
  <c r="T82" i="5"/>
  <c r="P85" i="2"/>
  <c r="P84" i="2"/>
  <c r="AU55" i="1" s="1"/>
  <c r="P91" i="9"/>
  <c r="P90" i="9" s="1"/>
  <c r="AU62" i="1" s="1"/>
  <c r="BK92" i="11"/>
  <c r="J92" i="11"/>
  <c r="J60" i="11"/>
  <c r="T224" i="14"/>
  <c r="T196" i="14" s="1"/>
  <c r="T131" i="14" s="1"/>
  <c r="P82" i="7"/>
  <c r="AU60" i="1"/>
  <c r="J59" i="18"/>
  <c r="BK298" i="14"/>
  <c r="BK297" i="14"/>
  <c r="J297" i="14"/>
  <c r="J99" i="14" s="1"/>
  <c r="AG72" i="1"/>
  <c r="BK91" i="16"/>
  <c r="J91" i="16" s="1"/>
  <c r="J60" i="16" s="1"/>
  <c r="BK197" i="14"/>
  <c r="J197" i="14"/>
  <c r="J71" i="14"/>
  <c r="BK81" i="19"/>
  <c r="J81" i="19" s="1"/>
  <c r="J59" i="19" s="1"/>
  <c r="J83" i="19"/>
  <c r="J61" i="19" s="1"/>
  <c r="AG71" i="1"/>
  <c r="J63" i="17"/>
  <c r="J88" i="17"/>
  <c r="J64" i="17" s="1"/>
  <c r="BK134" i="15"/>
  <c r="BK209" i="15"/>
  <c r="J209" i="15" s="1"/>
  <c r="J71" i="15" s="1"/>
  <c r="BK82" i="13"/>
  <c r="J82" i="13"/>
  <c r="BK89" i="12"/>
  <c r="J89" i="12" s="1"/>
  <c r="J59" i="12" s="1"/>
  <c r="BK92" i="10"/>
  <c r="J92" i="10"/>
  <c r="J59" i="10" s="1"/>
  <c r="BK90" i="9"/>
  <c r="J90" i="9"/>
  <c r="J59" i="9"/>
  <c r="BK90" i="8"/>
  <c r="J90" i="8"/>
  <c r="J59" i="8" s="1"/>
  <c r="J83" i="7"/>
  <c r="J60" i="7"/>
  <c r="BK83" i="4"/>
  <c r="J83" i="4" s="1"/>
  <c r="J30" i="4" s="1"/>
  <c r="AG57" i="1" s="1"/>
  <c r="BK83" i="3"/>
  <c r="J83" i="3"/>
  <c r="BK84" i="2"/>
  <c r="J84" i="2"/>
  <c r="J30" i="2" s="1"/>
  <c r="AG55" i="1" s="1"/>
  <c r="F33" i="14"/>
  <c r="AZ67" i="1"/>
  <c r="J33" i="11"/>
  <c r="AV64" i="1"/>
  <c r="AT64" i="1" s="1"/>
  <c r="BA69" i="1"/>
  <c r="AW69" i="1" s="1"/>
  <c r="F33" i="10"/>
  <c r="AZ63" i="1" s="1"/>
  <c r="F35" i="17"/>
  <c r="AZ71" i="1" s="1"/>
  <c r="J33" i="18"/>
  <c r="AV72" i="1" s="1"/>
  <c r="AT72" i="1" s="1"/>
  <c r="AN72" i="1" s="1"/>
  <c r="F33" i="11"/>
  <c r="AZ64" i="1" s="1"/>
  <c r="F33" i="5"/>
  <c r="AZ58" i="1"/>
  <c r="F33" i="13"/>
  <c r="AZ66" i="1" s="1"/>
  <c r="F33" i="4"/>
  <c r="AZ57" i="1" s="1"/>
  <c r="J33" i="19"/>
  <c r="AV73" i="1" s="1"/>
  <c r="AT73" i="1" s="1"/>
  <c r="F33" i="18"/>
  <c r="AZ72" i="1" s="1"/>
  <c r="J33" i="10"/>
  <c r="AV63" i="1"/>
  <c r="AT63" i="1"/>
  <c r="F33" i="2"/>
  <c r="AZ55" i="1" s="1"/>
  <c r="BB69" i="1"/>
  <c r="AX69" i="1" s="1"/>
  <c r="F33" i="19"/>
  <c r="AZ73" i="1" s="1"/>
  <c r="J33" i="8"/>
  <c r="AV61" i="1" s="1"/>
  <c r="AT61" i="1" s="1"/>
  <c r="J35" i="17"/>
  <c r="AV71" i="1" s="1"/>
  <c r="AT71" i="1" s="1"/>
  <c r="AN71" i="1" s="1"/>
  <c r="J33" i="9"/>
  <c r="AV62" i="1" s="1"/>
  <c r="AT62" i="1" s="1"/>
  <c r="J30" i="13"/>
  <c r="AG66" i="1"/>
  <c r="F33" i="12"/>
  <c r="AZ65" i="1"/>
  <c r="BD69" i="1"/>
  <c r="BC69" i="1"/>
  <c r="AY69" i="1" s="1"/>
  <c r="J33" i="2"/>
  <c r="AV55" i="1"/>
  <c r="AT55" i="1" s="1"/>
  <c r="J33" i="16"/>
  <c r="AV70" i="1" s="1"/>
  <c r="AT70" i="1" s="1"/>
  <c r="F33" i="7"/>
  <c r="AZ60" i="1"/>
  <c r="J33" i="6"/>
  <c r="AV59" i="1"/>
  <c r="AT59" i="1"/>
  <c r="J33" i="7"/>
  <c r="AV60" i="1" s="1"/>
  <c r="AT60" i="1" s="1"/>
  <c r="F33" i="15"/>
  <c r="AZ68" i="1"/>
  <c r="F33" i="8"/>
  <c r="AZ61" i="1" s="1"/>
  <c r="J33" i="4"/>
  <c r="AV57" i="1" s="1"/>
  <c r="AT57" i="1" s="1"/>
  <c r="F33" i="16"/>
  <c r="AZ70" i="1"/>
  <c r="J33" i="3"/>
  <c r="AV56" i="1" s="1"/>
  <c r="AT56" i="1" s="1"/>
  <c r="AU69" i="1"/>
  <c r="F33" i="3"/>
  <c r="AZ56" i="1" s="1"/>
  <c r="J33" i="5"/>
  <c r="AV58" i="1" s="1"/>
  <c r="AT58" i="1" s="1"/>
  <c r="F33" i="6"/>
  <c r="AZ59" i="1"/>
  <c r="J33" i="12"/>
  <c r="AV65" i="1" s="1"/>
  <c r="AT65" i="1" s="1"/>
  <c r="J33" i="14"/>
  <c r="AV67" i="1"/>
  <c r="AT67" i="1"/>
  <c r="J33" i="13"/>
  <c r="AV66" i="1" s="1"/>
  <c r="AT66" i="1" s="1"/>
  <c r="J33" i="15"/>
  <c r="AV68" i="1" s="1"/>
  <c r="AT68" i="1" s="1"/>
  <c r="J30" i="7"/>
  <c r="AG60" i="1"/>
  <c r="F33" i="9"/>
  <c r="AZ62" i="1" s="1"/>
  <c r="J30" i="3"/>
  <c r="AG56" i="1"/>
  <c r="J59" i="5" l="1"/>
  <c r="J30" i="5"/>
  <c r="AG58" i="1" s="1"/>
  <c r="AN58" i="1" s="1"/>
  <c r="R209" i="15"/>
  <c r="R133" i="15" s="1"/>
  <c r="R131" i="14"/>
  <c r="T209" i="15"/>
  <c r="T133" i="15"/>
  <c r="P131" i="14"/>
  <c r="AU67" i="1"/>
  <c r="AU54" i="1" s="1"/>
  <c r="BK90" i="16"/>
  <c r="J90" i="16" s="1"/>
  <c r="J59" i="16" s="1"/>
  <c r="BK132" i="14"/>
  <c r="J132" i="14" s="1"/>
  <c r="J60" i="14" s="1"/>
  <c r="J298" i="14"/>
  <c r="J100" i="14" s="1"/>
  <c r="BK319" i="15"/>
  <c r="J319" i="15" s="1"/>
  <c r="J101" i="15" s="1"/>
  <c r="BK91" i="11"/>
  <c r="J91" i="11" s="1"/>
  <c r="J59" i="11" s="1"/>
  <c r="BK196" i="14"/>
  <c r="J196" i="14"/>
  <c r="J70" i="14"/>
  <c r="J39" i="18"/>
  <c r="J41" i="17"/>
  <c r="J134" i="15"/>
  <c r="J60" i="15"/>
  <c r="AN66" i="1"/>
  <c r="J59" i="13"/>
  <c r="J39" i="13"/>
  <c r="AN60" i="1"/>
  <c r="J39" i="7"/>
  <c r="AN57" i="1"/>
  <c r="J59" i="4"/>
  <c r="J39" i="5"/>
  <c r="AN56" i="1"/>
  <c r="J59" i="3"/>
  <c r="J39" i="4"/>
  <c r="AN55" i="1"/>
  <c r="J59" i="2"/>
  <c r="J39" i="3"/>
  <c r="J39" i="2"/>
  <c r="BC54" i="1"/>
  <c r="W32" i="1" s="1"/>
  <c r="J30" i="6"/>
  <c r="AG59" i="1" s="1"/>
  <c r="AZ69" i="1"/>
  <c r="AV69" i="1" s="1"/>
  <c r="AT69" i="1" s="1"/>
  <c r="BA54" i="1"/>
  <c r="W30" i="1" s="1"/>
  <c r="J30" i="8"/>
  <c r="AG61" i="1" s="1"/>
  <c r="AN61" i="1" s="1"/>
  <c r="J30" i="19"/>
  <c r="AG73" i="1" s="1"/>
  <c r="J30" i="9"/>
  <c r="AG62" i="1"/>
  <c r="AN62" i="1"/>
  <c r="J30" i="12"/>
  <c r="AG65" i="1"/>
  <c r="AN65" i="1" s="1"/>
  <c r="BB54" i="1"/>
  <c r="W31" i="1" s="1"/>
  <c r="BD54" i="1"/>
  <c r="W33" i="1" s="1"/>
  <c r="J30" i="10"/>
  <c r="AG63" i="1"/>
  <c r="AN63" i="1" s="1"/>
  <c r="J39" i="6" l="1"/>
  <c r="J39" i="19"/>
  <c r="BK133" i="15"/>
  <c r="J133" i="15"/>
  <c r="BK131" i="14"/>
  <c r="J131" i="14" s="1"/>
  <c r="J59" i="14" s="1"/>
  <c r="J39" i="12"/>
  <c r="J39" i="10"/>
  <c r="J39" i="9"/>
  <c r="J39" i="8"/>
  <c r="AN59" i="1"/>
  <c r="AN73" i="1"/>
  <c r="J30" i="15"/>
  <c r="AG68" i="1"/>
  <c r="AN68" i="1"/>
  <c r="AX54" i="1"/>
  <c r="AY54" i="1"/>
  <c r="AZ54" i="1"/>
  <c r="W29" i="1" s="1"/>
  <c r="AW54" i="1"/>
  <c r="AK30" i="1" s="1"/>
  <c r="J30" i="11"/>
  <c r="AG64" i="1" s="1"/>
  <c r="AN64" i="1" s="1"/>
  <c r="J30" i="16"/>
  <c r="AG70" i="1" s="1"/>
  <c r="AG69" i="1" s="1"/>
  <c r="AN70" i="1" l="1"/>
  <c r="J39" i="15"/>
  <c r="J39" i="16"/>
  <c r="J59" i="15"/>
  <c r="J39" i="11"/>
  <c r="AN69" i="1"/>
  <c r="AV54" i="1"/>
  <c r="AK29" i="1" s="1"/>
  <c r="J30" i="14"/>
  <c r="AG67" i="1" s="1"/>
  <c r="AN67" i="1" s="1"/>
  <c r="J39" i="14" l="1"/>
  <c r="AT54" i="1"/>
  <c r="AG54" i="1"/>
  <c r="AK26" i="1" s="1"/>
  <c r="AN54" i="1" l="1"/>
  <c r="AK35" i="1"/>
</calcChain>
</file>

<file path=xl/sharedStrings.xml><?xml version="1.0" encoding="utf-8"?>
<sst xmlns="http://schemas.openxmlformats.org/spreadsheetml/2006/main" count="40918" uniqueCount="4170">
  <si>
    <t>Export Komplet</t>
  </si>
  <si>
    <t>VZ</t>
  </si>
  <si>
    <t>2.0</t>
  </si>
  <si>
    <t>ZAMOK</t>
  </si>
  <si>
    <t>False</t>
  </si>
  <si>
    <t>{60b439d5-b7ad-4e2d-ac4f-b045ca525d15}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</si>
  <si>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</si>
  <si>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</si>
  <si>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</si>
  <si>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</si>
  <si>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</si>
  <si>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</si>
  <si>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</si>
  <si>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</si>
  <si>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64025XXX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</si>
  <si>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</si>
  <si>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</si>
  <si>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Prostá rekonstrukce trati v úseku Chrastava - Hrádek nad Nisou</t>
  </si>
  <si>
    <t>KSO:</t>
  </si>
  <si>
    <t/>
  </si>
  <si>
    <t>CC-CZ:</t>
  </si>
  <si>
    <t>Místo:</t>
  </si>
  <si>
    <t xml:space="preserve"> </t>
  </si>
  <si>
    <t>Datum:</t>
  </si>
  <si>
    <t>24. 1. 2025</t>
  </si>
  <si>
    <t>Zadavatel:</t>
  </si>
  <si>
    <t>IČ:</t>
  </si>
  <si>
    <t>DIČ:</t>
  </si>
  <si>
    <t>Účastník: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</si>
  <si>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</si>
  <si>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</si>
  <si>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</si>
  <si>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</si>
  <si>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</si>
  <si>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</si>
  <si>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</si>
  <si>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</si>
  <si>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</si>
  <si>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</si>
  <si>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</si>
  <si>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</si>
  <si>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</si>
  <si>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</si>
  <si>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</si>
  <si>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</si>
  <si>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</si>
  <si>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</si>
  <si>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</si>
  <si>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</si>
  <si>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</si>
  <si>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</si>
  <si>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</si>
  <si>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</si>
  <si>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</si>
  <si>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</si>
  <si>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</si>
  <si>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</si>
  <si>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</si>
  <si>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</si>
  <si>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</si>
  <si>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</si>
  <si>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</si>
  <si>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</si>
  <si>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</si>
  <si>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</si>
  <si>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</si>
  <si>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</si>
  <si>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</si>
  <si>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</si>
  <si>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</si>
  <si>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</si>
  <si>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</si>
  <si>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</si>
  <si>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</si>
  <si>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01-10-01</t>
  </si>
  <si>
    <t>Železniční svršek a spodek, km 11,300 - km 19,605</t>
  </si>
  <si>
    <t>STA</t>
  </si>
  <si>
    <t>1</t>
  </si>
  <si>
    <t>{2d20d0e8-aef7-4d71-af3d-003fc37ff5b8}</t>
  </si>
  <si>
    <t>2</t>
  </si>
  <si>
    <t>SO 01-10-01.1</t>
  </si>
  <si>
    <t>Následná úprava koleje, km 11,300 - km 19,605</t>
  </si>
  <si>
    <t>{af92623a-1dea-423b-b8d2-986ee1a7aafb}</t>
  </si>
  <si>
    <t>SO 01-12-01</t>
  </si>
  <si>
    <t>ZAST Bílý Kostel nad Nisou, prostá rekonstrukce nástupiště</t>
  </si>
  <si>
    <t>{1345281d-2c0f-476e-b98c-a488cb5e9c89}</t>
  </si>
  <si>
    <t>SO 01-12-02</t>
  </si>
  <si>
    <t>ZAST Chotyně, prostá rekonstrukce nástupiště</t>
  </si>
  <si>
    <t>{ed54715e-cdcb-42a8-a0b7-767402f3a1af}</t>
  </si>
  <si>
    <t>SO 01-13-01</t>
  </si>
  <si>
    <t>Železniční přejezd P2814, evid. Km 13,122</t>
  </si>
  <si>
    <t>{0dc067ba-184c-4328-bd27-1a9ae96d01f5}</t>
  </si>
  <si>
    <t>SO 01-13-02</t>
  </si>
  <si>
    <t>Železniční přejezd P2815, evid. km 15,178</t>
  </si>
  <si>
    <t>{ec953ec5-e4fc-4290-b7f0-52d5103be28c}</t>
  </si>
  <si>
    <t>SO 01-20-01</t>
  </si>
  <si>
    <t>Železniční most v evid. km 11,905</t>
  </si>
  <si>
    <t>{819fa4d9-3431-4841-9cf7-b3019b3922d4}</t>
  </si>
  <si>
    <t>SO 01-20-02</t>
  </si>
  <si>
    <t>Železniční most v evid. km 12,684</t>
  </si>
  <si>
    <t>{20e6b327-6a08-443b-98d1-994c9750052a}</t>
  </si>
  <si>
    <t>SO 01-20-03</t>
  </si>
  <si>
    <t>Železniční most v evid. km 12,888</t>
  </si>
  <si>
    <t>{6f6d8aef-9150-4e7b-88de-fd8204cfde29}</t>
  </si>
  <si>
    <t>SO 01-20-04</t>
  </si>
  <si>
    <t>Železniční most v evid. km 17,234</t>
  </si>
  <si>
    <t>{5fa6ac0c-d641-4428-a2e7-bfe5359103dc}</t>
  </si>
  <si>
    <t>SO 01-21-01</t>
  </si>
  <si>
    <t>Železniční propustek v evid. km 13,547</t>
  </si>
  <si>
    <t>{2b24d820-6635-47fc-aadc-b399b953fcf3}</t>
  </si>
  <si>
    <t>SO 01-14-01</t>
  </si>
  <si>
    <t>Výstroj trati km 11,300 - km 19,605</t>
  </si>
  <si>
    <t>{71083eee-9f2f-49af-924e-292914c130ab}</t>
  </si>
  <si>
    <t>SO 01-86-01</t>
  </si>
  <si>
    <t>ZAST Bílý Kostel nad Nisou - oprava osvětlení</t>
  </si>
  <si>
    <t>{9abb5ba5-0395-429a-a103-f19c666cc6a9}</t>
  </si>
  <si>
    <t>SO 01-86-02</t>
  </si>
  <si>
    <t>ZAST Chotyně - oprava osvětlení</t>
  </si>
  <si>
    <t>{3ce4add0-46cd-4424-a715-2921d6ae688a}</t>
  </si>
  <si>
    <t>SO 90-90</t>
  </si>
  <si>
    <t>Odpady</t>
  </si>
  <si>
    <t>{4ff75c32-6992-415d-aa24-b29cf10b117f}</t>
  </si>
  <si>
    <t>Soupis</t>
  </si>
  <si>
    <t>###NOINSERT###</t>
  </si>
  <si>
    <t>SO 90-90.1</t>
  </si>
  <si>
    <t>Odpady_kategorizace</t>
  </si>
  <si>
    <t>{9da51ee0-408e-4b69-b5e9-bd181545f976}</t>
  </si>
  <si>
    <t>VON</t>
  </si>
  <si>
    <t>Vedlejší a ostatní náklady</t>
  </si>
  <si>
    <t>{db39d064-760f-4a47-ac42-19101ec942c4}</t>
  </si>
  <si>
    <t>OBJ</t>
  </si>
  <si>
    <t>Dodávka objednatele</t>
  </si>
  <si>
    <t>{ad99acf5-34d5-43d1-9636-5f36a0c83765}</t>
  </si>
  <si>
    <t>KRYCÍ LIST SOUPISU PRACÍ</t>
  </si>
  <si>
    <t>Objekt:</t>
  </si>
  <si>
    <t>SO 01-10-01 - Železniční svršek a spodek, km 11,300 - km 19,605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</si>
  <si>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</si>
  <si>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</si>
  <si>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</si>
  <si>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</si>
  <si>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</si>
  <si>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</si>
  <si>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</si>
  <si>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</si>
  <si>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</si>
  <si>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</si>
  <si>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</si>
  <si>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</si>
  <si>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</si>
  <si>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</si>
  <si>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</si>
  <si>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</si>
  <si>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</si>
  <si>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</si>
  <si>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</si>
  <si>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</si>
  <si>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</si>
  <si>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</si>
  <si>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</si>
  <si>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</si>
  <si>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</si>
  <si>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</si>
  <si>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</si>
  <si>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5914020010</t>
  </si>
  <si>
    <t>Čištění otevřených odvodňovacích zařízení strojně příkop zpevněný</t>
  </si>
  <si>
    <t>m3</t>
  </si>
  <si>
    <t>Sborník UOŽI 01 2025</t>
  </si>
  <si>
    <t>4</t>
  </si>
  <si>
    <t>828998361</t>
  </si>
  <si>
    <t>PP</t>
  </si>
  <si>
    <t>Čištění otevřených odvodňovacích zařízení strojně příkop zpevněný Poznámka: 1. V cenách jsou započteny náklady na odtěžení nánosu a nečistot, rozprostření výzisku na terén nebo naložení na dopravní prostředek. 2. V cenách nejsou obsaženy náklady na dopravu a skládkovné.</t>
  </si>
  <si>
    <t>VV</t>
  </si>
  <si>
    <t>32,5*0,5"zpevněný příkop mezi propustkem km 13,904 a přejezdem P2814</t>
  </si>
  <si>
    <t>5915010010</t>
  </si>
  <si>
    <t>Těžení zeminy nebo horniny železničního spodku třídy těžitelnosti I skupiny 1</t>
  </si>
  <si>
    <t>-618277117</t>
  </si>
  <si>
    <t>Těžení zeminy nebo horniny železničního spodku třídy těžitelnosti I skupiny 1 Poznámka: 1. V cenách jsou započteny náklady na těžení a uložení výzisku na terén nebo naložení na dopravní prostředek a uložení na úložišti.</t>
  </si>
  <si>
    <t xml:space="preserve">7128,621"výkop pro svah. stupně, příkopy (i zpevněné), rigoly, stezky </t>
  </si>
  <si>
    <t>3</t>
  </si>
  <si>
    <t>591400501R</t>
  </si>
  <si>
    <t>Rozšíření stezky zemního tělesa dle VL Ž2 přisypávkou zemního tělesa</t>
  </si>
  <si>
    <t>-1687376380</t>
  </si>
  <si>
    <t xml:space="preserve">580" výzisk ze strojního čištění </t>
  </si>
  <si>
    <t>299" výzisk z odtěžení KL</t>
  </si>
  <si>
    <t>Součet</t>
  </si>
  <si>
    <t>5905020020</t>
  </si>
  <si>
    <t>Oprava stezky strojně s odstraněním drnu a nánosu přes 10 cm do 20 cm</t>
  </si>
  <si>
    <t>m2</t>
  </si>
  <si>
    <t>-1549069476</t>
  </si>
  <si>
    <t>Oprava stezky strojně s odstraněním drnu a nánosu přes 10 cm do 20 cm Poznámka: 1. V cenách jsou započteny náklady na odtěžení nánosu stezky a rozprostření výzisku na terén nebo naložení na dopravní prostředek a úprava povrchu stezky.</t>
  </si>
  <si>
    <t>(8440,2-110-9,6-5,4)*2*0,55 "úprava a očištění stezek a banketů</t>
  </si>
  <si>
    <t>5</t>
  </si>
  <si>
    <t>18235102R1</t>
  </si>
  <si>
    <t>Rozprostření ornice pl do 100 m2 ve svahu přes 1:5 tl vrstvy do 100 mm strojně</t>
  </si>
  <si>
    <t>-1708734438</t>
  </si>
  <si>
    <t>6</t>
  </si>
  <si>
    <t>18141113R1</t>
  </si>
  <si>
    <t>Založení trávníku</t>
  </si>
  <si>
    <t>-2136256376</t>
  </si>
  <si>
    <t>7</t>
  </si>
  <si>
    <t>M</t>
  </si>
  <si>
    <t>00572470R1</t>
  </si>
  <si>
    <t>osivo směs travní univerzál</t>
  </si>
  <si>
    <t>kg</t>
  </si>
  <si>
    <t>8</t>
  </si>
  <si>
    <t>392807043</t>
  </si>
  <si>
    <t>4743*0,05</t>
  </si>
  <si>
    <t>5914080010</t>
  </si>
  <si>
    <t>Zřízení ochrany zemních svahů vegetační</t>
  </si>
  <si>
    <t>-925000263</t>
  </si>
  <si>
    <t>Zřízení ochrany zemních svahů vegetační Poznámka: 1. V cenách jsou započteny náklady na naložení výzisku na dopravní prostředek. 2. V cenách nejsou obsaženy náklady na dodávku materiálu a zemní práce.</t>
  </si>
  <si>
    <t>9</t>
  </si>
  <si>
    <t>5964137000</t>
  </si>
  <si>
    <t>Georohože základní</t>
  </si>
  <si>
    <t>860893284</t>
  </si>
  <si>
    <t>Komunikace pozemní</t>
  </si>
  <si>
    <t>10</t>
  </si>
  <si>
    <t>5905060010</t>
  </si>
  <si>
    <t>Zřízení nového kolejového lože v koleji</t>
  </si>
  <si>
    <t>2130991081</t>
  </si>
  <si>
    <t>Zřízení nového kolejového lože v koleji Poznámka: 1. V cenách jsou započteny náklady na zřízení KL, rozprostření vrstvy kameniva, zřízení homogenizované vrstvy kameniva a úprava KL do profilu. 2. V cenách nejsou obsaženy náklady na položení KR, úpravu směrového a výškového uspořádání, dodávku kameniva a snížení KL pod patou kolejnice.</t>
  </si>
  <si>
    <t>11</t>
  </si>
  <si>
    <t>5905105030</t>
  </si>
  <si>
    <t>Doplnění KL kamenivem souvisle strojně v koleji</t>
  </si>
  <si>
    <t>-162107400</t>
  </si>
  <si>
    <t>Doplnění KL kamenivem souvisle strojně v koleji Poznámka: 1. V cenách jsou započteny náklady na doplnění kameniva ojediněle ručně vidlemi a/nebo souvisle strojně z výsypných vozů případně nakladačem. 2. V cenách nejsou obsaženy náklady na dodávku kameniva.</t>
  </si>
  <si>
    <t>8229"doplnění štěrku po čištění</t>
  </si>
  <si>
    <t>202"doplnění štěrku v km 12,910 - 13,613</t>
  </si>
  <si>
    <t>2283"doplnění štěrku - velké posuny a zdvihy!! - průměrný zdvih 0,0834 m</t>
  </si>
  <si>
    <t>50"doplnění štěrku po demontovaném nástupišti v Chotyni</t>
  </si>
  <si>
    <t>21"doplnění štěrku po směrové a výškové úpravě ve stávající koleji</t>
  </si>
  <si>
    <t>5955101000</t>
  </si>
  <si>
    <t>Kamenivo drcené štěrk frakce 31,5/63 (32/63) třídy BI</t>
  </si>
  <si>
    <t>t</t>
  </si>
  <si>
    <t>590143953</t>
  </si>
  <si>
    <t>314"nové lože</t>
  </si>
  <si>
    <t>Mezisoučet</t>
  </si>
  <si>
    <t>11099*1,8</t>
  </si>
  <si>
    <t>13</t>
  </si>
  <si>
    <t>5909050010</t>
  </si>
  <si>
    <t>Stabilizace kolejového lože koleje nově zřízeného nebo čistého</t>
  </si>
  <si>
    <t>km</t>
  </si>
  <si>
    <t>-686417610</t>
  </si>
  <si>
    <t>Stabilizace kolejového lože koleje nově zřízeného nebo čistého Poznámka: 1. V cenách jsou započteny náklady na stabilizaci v režimu s řízeným (konstantním) poklesem včetně měření a předání tištěných výstupů.</t>
  </si>
  <si>
    <t>7,3777+0,03475+0,0767</t>
  </si>
  <si>
    <t>14</t>
  </si>
  <si>
    <t>5910015120</t>
  </si>
  <si>
    <t>Odtavovací stykové svařování mobilní svářečkou kolejnic nových délky přes 150 m tv. S49</t>
  </si>
  <si>
    <t>svar</t>
  </si>
  <si>
    <t>-498289278</t>
  </si>
  <si>
    <t>Odtavovací stykové svařování mobilní svářečkou kolejnic nových délky přes 150 m tv. S49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</si>
  <si>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(8308,4/120+0,7634)*2</t>
  </si>
  <si>
    <t>-70 "odečtení závěrných svarů"</t>
  </si>
  <si>
    <t>15</t>
  </si>
  <si>
    <t>5910020130</t>
  </si>
  <si>
    <t>Svařování kolejnic termitem plný předehřev standardní spára svar jednotlivý tv. S49</t>
  </si>
  <si>
    <t>142007468</t>
  </si>
  <si>
    <t>Svařování kolejnic termitem plný předehřev standardní spára svar jednotlivý tv. S49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</si>
  <si>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(8308,4/240+0,3817)*2</t>
  </si>
  <si>
    <t>16</t>
  </si>
  <si>
    <t>5910035030</t>
  </si>
  <si>
    <t>Dosažení dovolené upínací teploty v BK prodloužením kolejnicového pásu v koleji tv. S49</t>
  </si>
  <si>
    <t>-1266419418</t>
  </si>
  <si>
    <t>Dosažení dovolené upínací teploty v BK prodloužením kolejnicového pásu v koleji tv. S49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</si>
  <si>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70</t>
  </si>
  <si>
    <t>17</t>
  </si>
  <si>
    <t>9902100100</t>
  </si>
  <si>
    <t>Doprava materiálu těžkou mechanizací nosnosti přes 3,5 t sypanin (kameniva, písku, suti, dlažebních kostek, atd.) do 10 km</t>
  </si>
  <si>
    <t>512</t>
  </si>
  <si>
    <t>514312271</t>
  </si>
  <si>
    <t>Doprava materiálu těžkou mechanizací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</si>
  <si>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19978,2"dodávka 32/63</t>
  </si>
  <si>
    <t>0,95"LK</t>
  </si>
  <si>
    <t>18</t>
  </si>
  <si>
    <t>9902109200</t>
  </si>
  <si>
    <t>Doprava materiálu těžkou mechanizací nosnosti přes 3,5 t sypanin (kameniva, písku, suti, dlažebních kostek, atd.) příplatek za každých dalších 10 km</t>
  </si>
  <si>
    <t>516226981</t>
  </si>
  <si>
    <t>Doprava materiálu těžkou mechanizací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</si>
  <si>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(19978,2+0,95)*6</t>
  </si>
  <si>
    <t>19</t>
  </si>
  <si>
    <t>5905085045</t>
  </si>
  <si>
    <t>Souvislé čištění KL strojně koleje pražce betonové</t>
  </si>
  <si>
    <t>390355132</t>
  </si>
  <si>
    <t>Souvislé čištění KL strojně koleje pražce betonové Poznámka: 1. V cenách jsou započteny náklady na kontinuální čištění KL strojní čističkou, rozprostření výzisku na terén nebo naložení na dopravní prostředek, úpravu směrového a výškového uspořádání do projektované polohy s následným přesným kontrolním zaměřením prostorové polohy koleje po ukončení prací (včetně případných technologických měření prostorové polohy koleje v průběhu prací) a měření mezních stavebních odchylek dle ČSN a technologických veličin, předání tištěných výstupů a úpravu KL do profilu. Platí i pro čištění KL současně s výměnou pražců. 2. V cenách nejsou obsaženy náklady na dodávku a doplnění kameniva, následnou úpravu směrového a výškového uspořádání, dodávku a doplnění kameniva pro následnou úpravu směrového a výškového uspořádání, na snížení KL pod patou kolejnice, dopravu výzisku na skládku a skládkovné.</t>
  </si>
  <si>
    <t>20</t>
  </si>
  <si>
    <t>5906130345</t>
  </si>
  <si>
    <t>Montáž kolejového roštu v ose koleje pražce betonové vystrojené, tvar S49, 49E1</t>
  </si>
  <si>
    <t>-1455797752</t>
  </si>
  <si>
    <t>Montáž kolejového roštu v ose koleje pražce betonové vystrojené, tvar S49, 49E1 Poznámka: 1. V cenách jsou započteny náklady na manipulaci a montáž KR, u pražců dřevěných nevystrojených i na vrtání pražců. 2. V cenách nejsou obsaženy náklady na dodávku materiálu.</t>
  </si>
  <si>
    <t>Snesení kolejového roštu a zpětné vložení stávajicího roštu - betonové pražce SB8, S49 - dočasné kvůli rekonstrukcím mostů a propustku</t>
  </si>
  <si>
    <t>25" st. kolej tv. S49, betonové pražce SB8, žebrové podkladnice; rozdělení pražců d - most km 11,905</t>
  </si>
  <si>
    <t>25" st. kolej tv. S49, betonové pražce SB8, žebrové podkladnice; rozdělení pražců d - most km 12,684</t>
  </si>
  <si>
    <t>26,7" st. kolej tv. S49, betonové pražce SB8, žebrové podkladnice; rozdělení pražců d - most km 12,888</t>
  </si>
  <si>
    <t>10,25" st. kolej tv. S49, betonové pražce SB6, žebrové podkladnice; rozdělení pražců d</t>
  </si>
  <si>
    <t>24,5" st. kolej tv. S49, betonové pražce SB6, žebrové podkladnice; rozdělení pražců d</t>
  </si>
  <si>
    <t>111,45/1000</t>
  </si>
  <si>
    <t>59090200R1</t>
  </si>
  <si>
    <t>Oprava nivelety koleje -  směrový posun</t>
  </si>
  <si>
    <t>m</t>
  </si>
  <si>
    <t>-2055752481</t>
  </si>
  <si>
    <t>Oprava nivelety koleje - směrový posun</t>
  </si>
  <si>
    <t>22</t>
  </si>
  <si>
    <t>59090200R2</t>
  </si>
  <si>
    <t>Oprava nivelety koleje - zdvih</t>
  </si>
  <si>
    <t>-1864386951</t>
  </si>
  <si>
    <t>23</t>
  </si>
  <si>
    <t>5909032020</t>
  </si>
  <si>
    <t>Přesná úprava GPK koleje směrové a výškové uspořádání pražce betonové</t>
  </si>
  <si>
    <t>-699451935</t>
  </si>
  <si>
    <t>Přesná úprava GPK koleje směrové a výškové uspořádání pražce betonové Poznámka: 1. V cenách jsou započteny náklady na úpravu směrového a výškového uspořádání strojní linkou ASP do projektované polohy s následným přesným kontrolním zaměřením prostorové polohy po ukončení prací (včetně případných technologických měření prostorové polohy koleje v průběhu prací),úpravu KL pluhem a měření mezních stavebních odchylek dle ČSN, měření technologických veličin a předání tištěných výstupů objednateli. 2. V cenách nejsou obsaženy náklady na zaměření prostorové polohy koleje před zahájením prací, doplnění a dodávku kameniva a snížení KL pod patou kolejnice.</t>
  </si>
  <si>
    <t>24</t>
  </si>
  <si>
    <t>5906030120</t>
  </si>
  <si>
    <t>Ojedinělá výměna pražce současně s výměnou nebo čištěním KL pražec betonový příčný vystrojený</t>
  </si>
  <si>
    <t>kus</t>
  </si>
  <si>
    <t>1390513301</t>
  </si>
  <si>
    <t>Ojedinělá výměna pražce současně s výměnou nebo čištěním KL pražec betonový příčný vystrojený Poznámka: 1. V cenách jsou započteny náklady na demontáž upevňovadel, výměnu a podbití pražce, montáž upevňovadel a ošetření součástí mazivem. U nevystrojených a výhybkových pražců dřevěných vrtání otvorů pro vrtule, impregnaci otvorů včetně impregnačního materiálu. 2. V cenách nejsou obsaženy náklady na odstranění KL, rozrušení lavičky, úpravu KL do profilu, snížení KL pod patou kolejnice, doplnění kameniva, dodávku materiálu, dopravu výzisku na skládku a skládkovné.</t>
  </si>
  <si>
    <t>10" st. poškozené pražce určené zadavatelem</t>
  </si>
  <si>
    <t>10" st. pražce v přejezdu P2815 (antikorozní svěrky ŽS4)</t>
  </si>
  <si>
    <t>10" vložení v prostoru mostu v km 12,888 v délce 6,0m, rozdělení d</t>
  </si>
  <si>
    <t>25</t>
  </si>
  <si>
    <t>5906055010</t>
  </si>
  <si>
    <t>Příplatek za současnou výměnu pražce s podkladnicovým upevněním a kompletů</t>
  </si>
  <si>
    <t>770123966</t>
  </si>
  <si>
    <t>Příplatek za současnou výměnu pražce s podkladnicovým upevněním a kompletů Poznámka: 1. V cenách jsou započteny náklady na potřebnou manipulaci, demontáž, výměnu a montáž součásti současně s výměnou pražce včetně případného ošetření mazivem. Položka platí pro všechny typy podpor. 2. V cenách nejsou obsaženy náklady na dodávku materiálu, dopravu výzisku na skládku a skládkovné.</t>
  </si>
  <si>
    <t>26</t>
  </si>
  <si>
    <t>5907025466</t>
  </si>
  <si>
    <t>Výměna kolejnicových pásů současně s výměnou pryžové podložky, tvar S49, T, 49E1</t>
  </si>
  <si>
    <t>-992336504</t>
  </si>
  <si>
    <t>Výměna kolejnicových pásů současně s výměnou pryžové podložky, tvar S49, T, 49E1 Poznámka: 1. V cenách jsou započteny náklady na demontáž upevňovadel, výměnu kolejnicových pásů,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</si>
  <si>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1585,3 "st. kolej tv. S49, betonové pražce SB8, žebrové podkladnice (svěrky ŽS3); rozdělení pražců d</t>
  </si>
  <si>
    <t>211 "st. kolej tv. S49, betonové pražce SB8, žebrové podkladnice (svěrky ŽS4); rozdělení pražců d</t>
  </si>
  <si>
    <t>387 "st. kolej tv. S49, betonové pražce SB8, žebrové podkladnice (svěrky ŽS4); rozdělení pražců c</t>
  </si>
  <si>
    <t>9 "st. kolej tv. S49, betonové pražce SB8, žebrové podkladnice (svěrky ŽS4); rozdělení pražců u</t>
  </si>
  <si>
    <t>6 "st. kolej tv. S49, ocelová mostní konstrukce</t>
  </si>
  <si>
    <t>4567,6 "st. kolej tv. S49, betonové pražce SB6, žebrové podkladnice (svěrky ŽS4); rozdělení pražců d</t>
  </si>
  <si>
    <t>4,4 "st. kolej tv. S49, betonové pražce SB8, žebrové podkladnice (svěrky ŽS4); rozdělení pražců d</t>
  </si>
  <si>
    <t>1538,1 "st. kolej tv. S49, betonové pražce SB6, žebrové podkladnice (svěrky ŽS3); rozdělení pražců d</t>
  </si>
  <si>
    <t>8308,4*2</t>
  </si>
  <si>
    <t>27</t>
  </si>
  <si>
    <t>5907050120</t>
  </si>
  <si>
    <t>Dělení kolejnic kyslíkem, soustavy S49 nebo T</t>
  </si>
  <si>
    <t>-2002873876</t>
  </si>
  <si>
    <t>Dělení kolejnic kyslíkem, soustavy S49 nebo T Poznámka: 1. V cenách jsou započteny náklady na manipulaci, podložení, označení a provedení řezu kolejnice.</t>
  </si>
  <si>
    <t>(8308,4/20+0,58)*2"dělění kolejnic při SVK</t>
  </si>
  <si>
    <t>28</t>
  </si>
  <si>
    <t>5958158005</t>
  </si>
  <si>
    <t>Podložka pryžová pod patu kolejnice S49 183/126/6</t>
  </si>
  <si>
    <t>-64614734</t>
  </si>
  <si>
    <t>1585,3*1,64+0,108 "st. kolej tv. S49, betonové pražce SB8, žebrové podkladnice (svěrky ŽS3); rozdělení pražců d</t>
  </si>
  <si>
    <t>211*1,64+0,96 "st. kolej tv. S49, betonové pražce SB8, žebrové podkladnice (svěrky ŽS4); rozdělení pražců d</t>
  </si>
  <si>
    <t>387*1,52+0,76 "st. kolej tv. S49, betonové pražce SB8, žebrové podkladnice (svěrky ŽS4); rozdělení pražců c</t>
  </si>
  <si>
    <t>9*1,68+0,88 "st. kolej tv. S49, betonové pražce SB8, žebrové podkladnice (svěrky ŽS4); rozdělení pražců u</t>
  </si>
  <si>
    <t>6/0,6 "st. kolej tv. S49, ocelová mostní konstrukce</t>
  </si>
  <si>
    <t>4567,6*1,64+0,136 "st. kolej tv. S49, betonové pražce SB6, žebrové podkladnice (svěrky ŽS4); rozdělení pražců d</t>
  </si>
  <si>
    <t>4,4*1,64+0,784 "st. kolej tv. S49, betonové pražce SB8, žebrové podkladnice (svěrky ŽS4); rozdělení pražců d</t>
  </si>
  <si>
    <t>1538,1*1,64+0,516 "st. kolej tv. S49, betonové pražce SB6, žebrové podkladnice (svěrky ŽS3); rozdělení pražců d</t>
  </si>
  <si>
    <t>13584*2</t>
  </si>
  <si>
    <t>29</t>
  </si>
  <si>
    <t>9902200100</t>
  </si>
  <si>
    <t>Doprava materiálu těžkou mechanizací nosnosti přes 3,5 t objemnějšího kusového materiálu (prefabrikátů, stožárů, výhybek, rozvaděčů, vybouraných hmot atd.) do 10 km</t>
  </si>
  <si>
    <t>-1790294419</t>
  </si>
  <si>
    <t>Doprava materiálu těžkou mechanizací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</si>
  <si>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8308,4*2*0,04939"svoz vyzískaných kolejnic</t>
  </si>
  <si>
    <t>30</t>
  </si>
  <si>
    <t>5908050007</t>
  </si>
  <si>
    <t>Výměna upevnění podkladnicového komplety</t>
  </si>
  <si>
    <t>úl.pl.</t>
  </si>
  <si>
    <t>497156813</t>
  </si>
  <si>
    <t>Výměna upevnění podkladnicového komplety Poznámka: 1. V cenách jsou započteny náklady na demontáž, výměnu a montáž, ošetření součástí mazivem a naložení výzisku na dopravní prostředek. 2. V cenách nejsou obsaženy náklady na vrtání pražce a dodávku materiálu.</t>
  </si>
  <si>
    <t>3123,4*1,64+0,624"výměna ŽS3 na stáv. pražcích SB6/SB8</t>
  </si>
  <si>
    <t>4778,6*1,64*0,1+0,31"výměna na stáv. pražcích SB6/SB8 rozdělení d - 10 %</t>
  </si>
  <si>
    <t>387*1,64*0,1+0,532"výměna na stáv. pražcích SB8 rozdělení c - 10 %</t>
  </si>
  <si>
    <t>(5971+30)*2</t>
  </si>
  <si>
    <t>31</t>
  </si>
  <si>
    <t>5958128010</t>
  </si>
  <si>
    <t>Komplety ŽS 4 (šroub RS 1, matice M 24, dvojitý pružný kroužek Fe6, svěrka ŽS4)</t>
  </si>
  <si>
    <t>-1693043194</t>
  </si>
  <si>
    <t>12002*2+20*4</t>
  </si>
  <si>
    <t>32</t>
  </si>
  <si>
    <t>5958125010</t>
  </si>
  <si>
    <t>Komplety s antikorozní úpravou ŽS 4 (svěrka ŽS4, šroub RS 1, matice M24, dvojitý pružný kroužek Fe6)</t>
  </si>
  <si>
    <t>-1010560520</t>
  </si>
  <si>
    <t>10*4</t>
  </si>
  <si>
    <t>(9*1,64+0,24)*4</t>
  </si>
  <si>
    <t>33</t>
  </si>
  <si>
    <t>5908056010</t>
  </si>
  <si>
    <t>Příplatek za kompletaci na úložišti ŽS4</t>
  </si>
  <si>
    <t>-509050431</t>
  </si>
  <si>
    <t>Příplatek za kompletaci na úložišti ŽS4 Poznámka: 1. V cenách jsou započteny i náklady na ošetření závitů antikorozním přípravkem, kompletaci nových nebo užitých součástí a případnou manipulaci.</t>
  </si>
  <si>
    <t>12082+100</t>
  </si>
  <si>
    <t>34</t>
  </si>
  <si>
    <t>5908053250</t>
  </si>
  <si>
    <t>Výměna drobného kolejiva kroužek dvojitý pružný</t>
  </si>
  <si>
    <t>-1482616534</t>
  </si>
  <si>
    <t>Výměna drobného kolejiva kroužek dvojitý pružný Poznámka: 1. V cenách jsou započteny náklady na demontáž upevňovadel, výměnu součásti, montáž upevňovadel a ošetření součástí mazivem. 2. V cenách nejsou obsaženy náklady na dodávku materiálu.</t>
  </si>
  <si>
    <t>Výměna poškozených pružných proužků na stávajících svěrkových kompletech ŽS4</t>
  </si>
  <si>
    <t>4778,6*1,64*0,7+0,167 "výměna na stáv. pražcích SB6/SB8 rozdělení d - 70 %</t>
  </si>
  <si>
    <t>387*1,64*0,7+0,724"výměna na stáv. pražcích SB8 rozdělení c - 70 %</t>
  </si>
  <si>
    <t>5931*4</t>
  </si>
  <si>
    <t>35</t>
  </si>
  <si>
    <t>5958134040</t>
  </si>
  <si>
    <t>Součásti upevňovací kroužek pružný dvojitý Fe 6</t>
  </si>
  <si>
    <t>-617743700</t>
  </si>
  <si>
    <t>36</t>
  </si>
  <si>
    <t>-1972160345</t>
  </si>
  <si>
    <t>4,89+29,623+0,123+2,135"dod. pryž. podložek, kompletů i antikor. a pružných kroužků</t>
  </si>
  <si>
    <t>37</t>
  </si>
  <si>
    <t>910795728</t>
  </si>
  <si>
    <t>36,771*14</t>
  </si>
  <si>
    <t>38</t>
  </si>
  <si>
    <t>5910040315</t>
  </si>
  <si>
    <t>Umožnění volné dilatace kolejnice demontáž upevňovadel s osazením kluzných podložek</t>
  </si>
  <si>
    <t>-1231868512</t>
  </si>
  <si>
    <t>Umožnění volné dilatace kolejnice demontáž upevňovadel s osazením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</si>
  <si>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(8308,4+231,8)*2</t>
  </si>
  <si>
    <t>39</t>
  </si>
  <si>
    <t>5910040415</t>
  </si>
  <si>
    <t>Umožnění volné dilatace kolejnice montáž upevňovadel s odstraněním kluzných podložek</t>
  </si>
  <si>
    <t>2032837337</t>
  </si>
  <si>
    <t>Umožnění volné dilatace kolejnice montáž upevňovadel s odstraněním kluzných podložek Poznámka: 1. V cenách jsou započteny náklady na uvolnění, demontáž a rovnoměrné prodloužení nebo zkrácení kolejnice, vyznačení značek a vedení dokumentace. 2. V cenách nejsou obsaženy náklady na demontáž kolejnicových spojek.</t>
  </si>
  <si>
    <t>40</t>
  </si>
  <si>
    <t>5910063050</t>
  </si>
  <si>
    <t>Opravné souvislé broušení kolejnic R260 příčný a podélný profil oprava příčného a podélného profilu</t>
  </si>
  <si>
    <t>-1166886747</t>
  </si>
  <si>
    <t>Opravné souvislé broušení kolejnic R260 příčný a podélný profil oprava příčného a podélného profilu Poznámka: 1. V cenách jsou započteny náklady na kontinuální odstranění nebo úpravu převalků, skluzových vln a povrchových vad, optimalizaci příčného a podélného profilu hlavy kolejnice souvisle velkým brousícím,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 2. Metr koleje=m</t>
  </si>
  <si>
    <t>Ostatní konstrukce a práce, bourání</t>
  </si>
  <si>
    <t>41</t>
  </si>
  <si>
    <t>5912065115</t>
  </si>
  <si>
    <t>Montáž zajišťovací značky ocelové sloupkové betonovaná na místě</t>
  </si>
  <si>
    <t>373536976</t>
  </si>
  <si>
    <t>Montáž zajišťovací značky ocelové sloupkové betonovaná na místě Poznámka: 1. V cenách jsou započteny náklady na montáž součástí značky včetně zemních prací a úpravy terénu. 2. V cenách nejsou obsaženy náklady na dodávku materiálu.</t>
  </si>
  <si>
    <t>32"Zajišťovací značky/body ŽBP - roxory do plast. trubky + osazení</t>
  </si>
  <si>
    <t>42</t>
  </si>
  <si>
    <t>5912065315</t>
  </si>
  <si>
    <t>Montáž štítku zajištění prostorové polohy koleje (PPK)</t>
  </si>
  <si>
    <t>-126318934</t>
  </si>
  <si>
    <t>Montáž štítku zajištění prostorové polohy koleje (PPK) Poznámka: 1. V cenách jsou započteny náklady na montáž štítku včetně úpravy podkladu, na který se štítek umisťuje. 2. V cenách nejsou obsaženy náklady na dodávku materiálu.</t>
  </si>
  <si>
    <t>43</t>
  </si>
  <si>
    <t>5962119000</t>
  </si>
  <si>
    <t>Zajištění PPK značka ocelová sloupková zajišťovací k betonáži na místě včetně betonu</t>
  </si>
  <si>
    <t>1209159052</t>
  </si>
  <si>
    <t>44</t>
  </si>
  <si>
    <t>5962119040</t>
  </si>
  <si>
    <t>Zajištění PPK štítek zajištění PPK</t>
  </si>
  <si>
    <t>-542028154</t>
  </si>
  <si>
    <t>45</t>
  </si>
  <si>
    <t>9901000100</t>
  </si>
  <si>
    <t>Doprava materiálu lehkou mechanizací nosnosti do 3,5 t elektrosoučástek, montážního materiálu, kameniva, písku, dlažebních kostek, suti, atd. do 10 km</t>
  </si>
  <si>
    <t>-1102441558</t>
  </si>
  <si>
    <t>Doprava materiálu lehkou mechanizací nosnosti do 3,5 t elektrosoučástek, montážního materiálu, kameniva, písku, dlažebních kostek, suti, atd. do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</si>
  <si>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1+1"zaj.značky+LK</t>
  </si>
  <si>
    <t>5"podkl. beton</t>
  </si>
  <si>
    <t>46</t>
  </si>
  <si>
    <t>9901009200</t>
  </si>
  <si>
    <t>Doprava materiálu lehkou mechanizací nosnosti do 3,5 t elektrosoučástek, montážního materiálu, kameniva, písku, dlažebních kostek, suti, atd. příplatek za každých dalších 10 km</t>
  </si>
  <si>
    <t>-1978166856</t>
  </si>
  <si>
    <t>Doprava materiálu lehkou mechanizací nosnosti do 3,5 t elektrosoučástek, montážního materiálu, kameniva, písku, dlažebních kostek, suti, atd. příplatek za každých dalších 10 km Poznámka: 1. Ceny jsou určeny pro dopravu silničními vozidly. 2. V cenách dopravy jsou započteny náklady na přepravu materiálu na místo určení včetně složení a poplatku za použití dopravní cesty. 3. Měrná jednotka kus vyjadřuje jednu jízdu naloženého stroje.</t>
  </si>
  <si>
    <t>9"ZZ</t>
  </si>
  <si>
    <t>5*2"beton</t>
  </si>
  <si>
    <t>47</t>
  </si>
  <si>
    <t>5914035010</t>
  </si>
  <si>
    <t>Zřízení otevřených odvodňovacích zařízení příkopové tvárnice</t>
  </si>
  <si>
    <t>1471728415</t>
  </si>
  <si>
    <t>Zřízení otevřených odvodňovacích zařízení příkopové tvárnice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</si>
  <si>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48</t>
  </si>
  <si>
    <t>5964119010</t>
  </si>
  <si>
    <t>Příkopová tvárnice TZZ 4a</t>
  </si>
  <si>
    <t>976804826</t>
  </si>
  <si>
    <t>101/0,3+0,333</t>
  </si>
  <si>
    <t>49</t>
  </si>
  <si>
    <t>1092476952</t>
  </si>
  <si>
    <t>14,828"dodávka TZZ</t>
  </si>
  <si>
    <t>11,7+3,003"J-žlaby + poklopy</t>
  </si>
  <si>
    <t>50</t>
  </si>
  <si>
    <t>9902209200</t>
  </si>
  <si>
    <t>Doprava materiálu těžkou mechanizací nosnosti přes 3,5 t objemnějšího kusového materiálu (prefabrikátů, stožárů, výhybek, rozvaděčů, vybouraných hmot atd.) příplatek za každých dalších 10 km</t>
  </si>
  <si>
    <t>-809676784</t>
  </si>
  <si>
    <t>Doprava materiálu těžkou mechanizací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 3. Měrnou jednotkou je tuna přepravovaného materiálu.</t>
  </si>
  <si>
    <t>14,828*27</t>
  </si>
  <si>
    <t>(11,7+3,003)*14"J-žlaby + poklopy</t>
  </si>
  <si>
    <t>51</t>
  </si>
  <si>
    <t>59140354R1</t>
  </si>
  <si>
    <t>Zřízení otevřených odvodňovacích zařízení trativodní výusť z lomového kamene</t>
  </si>
  <si>
    <t>-321833133</t>
  </si>
  <si>
    <t>52</t>
  </si>
  <si>
    <t>5955101045</t>
  </si>
  <si>
    <t>Lomový kámen tříděný pro rovnaniny</t>
  </si>
  <si>
    <t>-897109473</t>
  </si>
  <si>
    <t>2*0,25*1,9</t>
  </si>
  <si>
    <t>53</t>
  </si>
  <si>
    <t>5964161000</t>
  </si>
  <si>
    <t>Beton lehce zhutnitelný C 12/15;X0 F5 2 080 2 517</t>
  </si>
  <si>
    <t>950120011</t>
  </si>
  <si>
    <t>2*0,1"lože LK</t>
  </si>
  <si>
    <t>16+6"lože TZZ+malé J</t>
  </si>
  <si>
    <t>54</t>
  </si>
  <si>
    <t>5914035150</t>
  </si>
  <si>
    <t>Zřízení otevřených odvodňovacích zařízení příkopového žlabu staveništního prefabrikátu</t>
  </si>
  <si>
    <t>-751110044</t>
  </si>
  <si>
    <t>Zřízení otevřených odvodňovacích zařízení příkopového žlabu staveništního prefabrikátu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</si>
  <si>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55</t>
  </si>
  <si>
    <t>5964115000</t>
  </si>
  <si>
    <t>Příkopový žlab tvaru J</t>
  </si>
  <si>
    <t>1499297797</t>
  </si>
  <si>
    <t>56</t>
  </si>
  <si>
    <t>5964117000</t>
  </si>
  <si>
    <t>Poklop příkopového žlabu tvaru J</t>
  </si>
  <si>
    <t>-1661592907</t>
  </si>
  <si>
    <t>30/0,33+0,091</t>
  </si>
  <si>
    <t>57</t>
  </si>
  <si>
    <t>5905055010</t>
  </si>
  <si>
    <t>Odstranění stávajícího kolejového lože odtěžením v koleji</t>
  </si>
  <si>
    <t>-397341409</t>
  </si>
  <si>
    <t>Odstranění stávajícího kolejového lože odtěžením v koleji Poznámka: 1. V cenách jsou započteny náklady na odstranění KL, úpravu pláně a rozprostření výzisku na terén nebo jeho naložení na dopravní prostředek. 2. V cenách nejsou obsaženy náklady na dopravu výzisku na skládku a skládkovné.</t>
  </si>
  <si>
    <t>299" Odtěžení KL v místě mostů a propustku</t>
  </si>
  <si>
    <t>58</t>
  </si>
  <si>
    <t>5906140155</t>
  </si>
  <si>
    <t>Demontáž kolejového roštu koleje v ose koleje pražce betonové, tvar S49, T, 49E1</t>
  </si>
  <si>
    <t>-179050683</t>
  </si>
  <si>
    <t>Demontáž kolejového roštu koleje v ose koleje pražce betonové, tvar S49, T, 49E1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</si>
  <si>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59</t>
  </si>
  <si>
    <t>5914120030</t>
  </si>
  <si>
    <t>Demontáž nástupiště úrovňového Tischer jednostranného včetně podložek</t>
  </si>
  <si>
    <t>1651100281</t>
  </si>
  <si>
    <t>Demontáž nástupiště úrovňového Tischer jednostranného včetně podložek Poznámka: 1. V cenách jsou započteny náklady na snesení dílů i zásypu a jejich uložení na plochu nebo naložení na dopravní prostředek a uložení na úložišti.</t>
  </si>
  <si>
    <t>60</t>
  </si>
  <si>
    <t>5912060215</t>
  </si>
  <si>
    <t>Demontáž zajišťovací značky ocelové sloupkové s prefabrikovaným betonovým základem</t>
  </si>
  <si>
    <t>-716261163</t>
  </si>
  <si>
    <t>Demontáž zajišťovací značky ocelové sloupkové s prefabrikovaným betonovým základem Poznámka: 1. V cenách jsou započteny náklady na demontáž součástí značky, úpravu a urovnání terénu.</t>
  </si>
  <si>
    <t>Zajišťovací značky demontáž</t>
  </si>
  <si>
    <t>40"demontáž ZZ betonové - od km 11,3 po km 12,9</t>
  </si>
  <si>
    <t>168"demontáž ZZ kolejnicové v ŽB základu - od km 12,9 po km 19,6</t>
  </si>
  <si>
    <t>7"Přeložení bodu ŽBP - č. 547, 311, 622, 621, 559, 569, 570 - DEMONTÁŽ</t>
  </si>
  <si>
    <t>25"Nahrazení zbývajících bodů ŽBP - DEMONTÁŽ</t>
  </si>
  <si>
    <t>61</t>
  </si>
  <si>
    <t>59150300R1</t>
  </si>
  <si>
    <t xml:space="preserve">Bourání drobných staveb železničního spodku </t>
  </si>
  <si>
    <t>67208845</t>
  </si>
  <si>
    <t>(3+7*0,3)*2,2</t>
  </si>
  <si>
    <t>OST</t>
  </si>
  <si>
    <t>Ostatní</t>
  </si>
  <si>
    <t>62</t>
  </si>
  <si>
    <t>03730R1000</t>
  </si>
  <si>
    <t>Pomoc práce zajišť. nebo zřiz. ochranu inženýrských sítí</t>
  </si>
  <si>
    <t>KPL</t>
  </si>
  <si>
    <t>1715509343</t>
  </si>
  <si>
    <t>63</t>
  </si>
  <si>
    <t>745ZR20000</t>
  </si>
  <si>
    <t>Demontáž stykového transformátoru</t>
  </si>
  <si>
    <t>KUS</t>
  </si>
  <si>
    <t>1170521110</t>
  </si>
  <si>
    <t>64</t>
  </si>
  <si>
    <t>75E1R10000</t>
  </si>
  <si>
    <t>Odpojení a zapojení výstražníků</t>
  </si>
  <si>
    <t>-175249963</t>
  </si>
  <si>
    <t>65</t>
  </si>
  <si>
    <t>75E1R20000</t>
  </si>
  <si>
    <t>Odpojení a zapojení předvěsti</t>
  </si>
  <si>
    <t>-2096747156</t>
  </si>
  <si>
    <t>66</t>
  </si>
  <si>
    <t>9902900200</t>
  </si>
  <si>
    <t>Naložení objemnějšího kusového materiálu, vybouraných hmot</t>
  </si>
  <si>
    <t>891827231</t>
  </si>
  <si>
    <t>Naložení objemnějšího kusového materiálu, vybouraných hmot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</si>
  <si>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111,45*0,58561"KR pro opětovné zabudování na mostech a prop.</t>
  </si>
  <si>
    <t>67</t>
  </si>
  <si>
    <t>-837151251</t>
  </si>
  <si>
    <t>240*0,175"zaj. značky</t>
  </si>
  <si>
    <t>126*0,132"bloky</t>
  </si>
  <si>
    <t>125*0,047"desky</t>
  </si>
  <si>
    <t>3*2,2"beton ze základů</t>
  </si>
  <si>
    <t>7*0,3*2,2"skruže</t>
  </si>
  <si>
    <t>30*0,27"pražce</t>
  </si>
  <si>
    <t>111,45*0,58561*2"KR na a z deponie</t>
  </si>
  <si>
    <t>68</t>
  </si>
  <si>
    <t>9902900100</t>
  </si>
  <si>
    <t>Naložení sypanin, drobného kusového materiálu, suti</t>
  </si>
  <si>
    <t>722941370</t>
  </si>
  <si>
    <t>Naložení sypanin, drobného kusového materiálu, suti Poznámka: 1. Ceny jsou určeny pro nakládání materiálu v případech, kdy není naložení součástí dodávky materiálu nebo není uvedeno v popisu cen a pro nakládání z meziskládky. 2. Ceny se použijí i pro nakládání materiálu z vlastních zásob objednatele.</t>
  </si>
  <si>
    <t>(879+474,3+16)*1,9"z mezideponie pro zpětné využití</t>
  </si>
  <si>
    <t>69</t>
  </si>
  <si>
    <t>-1702695122</t>
  </si>
  <si>
    <t>(7967,9+299)*1,8"výzisk ze SČ a KL z mostů a propustů na mezideponii</t>
  </si>
  <si>
    <t>7128,621*1,9"zemina z výkopu pro TZZ, malé J, příkopy a rigoly, odřezy, stezky na mezideponii</t>
  </si>
  <si>
    <t>SO 01-10-01.1 - Následná úprava koleje, km 11,300 - km 19,605</t>
  </si>
  <si>
    <t>OST - Ostatní</t>
  </si>
  <si>
    <t>VRN - Vedlejší rozpočtové náklady</t>
  </si>
  <si>
    <t>5909030020</t>
  </si>
  <si>
    <t>Následná úprava GPK koleje směrové a výškové uspořádání pražce betonové</t>
  </si>
  <si>
    <t>-1045531300</t>
  </si>
  <si>
    <t>Následná úprava GPK koleje směrové a výškové uspořádání pražce betonové Poznámka: 1. V cenách jsou započteny náklady na úpravu směrového a výškového uspořádání strojní linkou ASP do projektované polohy, úpravu KL pluhem a měření mezních stavebních odchylek dle ČSN, měření technologických veličin a předání tištěných výstupů objednateli. 2. V cenách nejsou obsaženy náklady na zaměření prostorové polohy koleje, doplnění a dodávku kameniva a snížení KL pod patou kolejnice.</t>
  </si>
  <si>
    <t>7,405</t>
  </si>
  <si>
    <t>1676327296</t>
  </si>
  <si>
    <t>-412792903</t>
  </si>
  <si>
    <t>-1288994634</t>
  </si>
  <si>
    <t>555567510</t>
  </si>
  <si>
    <t>1540,143*6</t>
  </si>
  <si>
    <t>9903200200</t>
  </si>
  <si>
    <t>Přeprava mechanizace na místo prováděných prací o hmotnosti přes 12 t do 200 km</t>
  </si>
  <si>
    <t>805433703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</si>
  <si>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</si>
  <si>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1+1+1"ASP,SSP,LOKO</t>
  </si>
  <si>
    <t>VRN</t>
  </si>
  <si>
    <t>Vedlejší rozpočtové náklady</t>
  </si>
  <si>
    <t>022111001</t>
  </si>
  <si>
    <t>Geodetické práce Měření prostorové polohy koleje zaměřením APK trať jednokolejná</t>
  </si>
  <si>
    <t>1615830713</t>
  </si>
  <si>
    <t>Geodetické práce Měření prostorové polohy koleje zaměřením APK trať jednokolejná - V cenách jsou započteny náklady na geodetické kontinuální měření prostorové polohy koleje a vyhotovení dokumentace dle metodického pokynu M20/MP004. Cena je za jedno provedéné měření před, během, nebo po směrové a výškové úpravě (pokud není součástí prováděných prací). Jedná se o cenu za zaměření ve výluce koleje.</t>
  </si>
  <si>
    <t>7,405*2</t>
  </si>
  <si>
    <t>SO 01-12-01 - ZAST Bílý Kostel nad Nisou, prostá rekonstrukce nástupiště</t>
  </si>
  <si>
    <t>5912030100R</t>
  </si>
  <si>
    <t>Demontáž návěstidla včetně sloupku a patky tabule s názvem zastávky</t>
  </si>
  <si>
    <t>-2091663520</t>
  </si>
  <si>
    <t>5912050130R</t>
  </si>
  <si>
    <t>Demontáž odpadkového koše</t>
  </si>
  <si>
    <t>-1277168190</t>
  </si>
  <si>
    <t>"předat investorovi" 1</t>
  </si>
  <si>
    <t>5913240020</t>
  </si>
  <si>
    <t>Odstranění AB komunikace odtěžením nebo frézováním hloubky do 20 cm</t>
  </si>
  <si>
    <t>492457934</t>
  </si>
  <si>
    <t>Odstranění AB komunikace odtěžením nebo frézováním hloubky do 20 cm Poznámka: 1. V cenách jsou započteny náklady na odtěžení nebo frézování a naložení výzisku na dopravní prostředek.</t>
  </si>
  <si>
    <t>5913285035</t>
  </si>
  <si>
    <t>Montáž dílů komunikace ze zámkové dlažby uložení v podsypu</t>
  </si>
  <si>
    <t>1218011088</t>
  </si>
  <si>
    <t>Montáž dílů komunikace ze zámkové dlažby uložení v podsypu Poznámka: 1. V cenách jsou započteny náklady na osazení dlažby nebo obrubníku. 2. V cenách nejsou obsaženy náklady na dodávku materiálu.</t>
  </si>
  <si>
    <t>"Betonová dlažba šedá 200x200mm; tl. 60mm - hladká bez sražené hrany" 75,023</t>
  </si>
  <si>
    <t>"Betonová dlažba šedá 200x200mm; tl. 60mm - hladká se sraženou hranou" 176,715</t>
  </si>
  <si>
    <t>"Betonová hmatná dlažba šedá 200x100mm; tl. 60mm - povrch tvořen výstupky" 1,05</t>
  </si>
  <si>
    <t>"Betonová hmatná dlažba červená 200x100mm; tl. 60mm - povrch tvořen výstupky" 2,31</t>
  </si>
  <si>
    <t>5964151005</t>
  </si>
  <si>
    <t>Dlažba zámková hladká kostka</t>
  </si>
  <si>
    <t>1261755695</t>
  </si>
  <si>
    <t>"Betonová dlažba šedá 200x200mm; tl. 60mm - hladká bez sražené hrany, 2%prořez" 75,023*1,02</t>
  </si>
  <si>
    <t>"Betonová dlažba šedá 200x200mm; tl. 60mm - hladká se sraženou hranou,2%prořez" 176,715*1,02</t>
  </si>
  <si>
    <t>5964151030</t>
  </si>
  <si>
    <t>Dlažba zámková pro nevidomé kostka</t>
  </si>
  <si>
    <t>139902478</t>
  </si>
  <si>
    <t>"Betonová hmatná dlažba šedá 200x100mm; tl. 60mm - povrch tvořen výstupky,5%prořez" 1,05*1,05</t>
  </si>
  <si>
    <t>"Betonová hmatná dlažba červená 200x100mm; tl. 60mm - povrch tvořen výstupky,5%prořez" 2,31*1,05</t>
  </si>
  <si>
    <t>5955101006</t>
  </si>
  <si>
    <t>Kamenivo drcené štěrk frakce 4/8</t>
  </si>
  <si>
    <t>-353865575</t>
  </si>
  <si>
    <t>"4/8; tl. 40mm" 255,098*0,04*2</t>
  </si>
  <si>
    <t>"4/8 s příměsí fr. 32;tl. 50mm" (75,023+1,05)*0,05*2</t>
  </si>
  <si>
    <t>5913285210</t>
  </si>
  <si>
    <t>Montáž dílů komunikace obrubníku uložení v betonu</t>
  </si>
  <si>
    <t>1394001460</t>
  </si>
  <si>
    <t>Montáž dílů komunikace obrubníku uložení v betonu Poznámka: 1. V cenách jsou započteny náklady na osazení dlažby nebo obrubníku. 2. V cenách nejsou obsaženy náklady na dodávku materiálu.</t>
  </si>
  <si>
    <t>"Chodníkový obrubník (80x250x1000mm)" 294,384</t>
  </si>
  <si>
    <t>5964159005</t>
  </si>
  <si>
    <t>Obrubník chodníkový</t>
  </si>
  <si>
    <t>981806372</t>
  </si>
  <si>
    <t>"2% prořez" 300</t>
  </si>
  <si>
    <t>5964161015</t>
  </si>
  <si>
    <t>Beton lehce zhutnitelný C 20/25;XC2 vyhovuje i XC1 F5 2 365 2 862</t>
  </si>
  <si>
    <t>1916359127</t>
  </si>
  <si>
    <t>294,384*0,04</t>
  </si>
  <si>
    <t>5913440030R</t>
  </si>
  <si>
    <t>Nátěr vizuálně kontrastního pruhu nástupiště šíře do 150 mm</t>
  </si>
  <si>
    <t>266503016</t>
  </si>
  <si>
    <t>Nátěr vizuálně kontrastního pruhu nástupiště šíře do 150 mm Poznámka: 1. V cenách jsou započteny náklady na očištění povrchu pásu od starého nátěru a nečistot a jeho obnovení barvou schváleného typu a odstínu. 2. V cenách nejsou obsaženy náklady na dodávku materiálu.</t>
  </si>
  <si>
    <t>"silnostěnný povlak o tl. 1-3mm s protiskluzovými vlastnostmi, vč. materiálu" 113</t>
  </si>
  <si>
    <t>5914035510</t>
  </si>
  <si>
    <t>Zřízení otevřených odvodňovacích zařízení silničního žlabu s mřížkou</t>
  </si>
  <si>
    <t>1408608137</t>
  </si>
  <si>
    <t>Zřízení otevřených odvodňovacích zařízení silničního žlabu s mřížkou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</si>
  <si>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"Odvodňovací liniový žlab s integrovaným podélným spádem 0,5%"</t>
  </si>
  <si>
    <t>" 3ks d.1000 /š.130 / v.130-135;135-140;140-145mm" 3</t>
  </si>
  <si>
    <t>5964123000</t>
  </si>
  <si>
    <t>Odvodňovací žlab s mříží</t>
  </si>
  <si>
    <t>45466700</t>
  </si>
  <si>
    <t>91947139</t>
  </si>
  <si>
    <t>3,000*0,04</t>
  </si>
  <si>
    <t>5914035620</t>
  </si>
  <si>
    <t>Zřízení otevřených odvodňovacích zařízení silniční vpusti vozovka slabě zatížená</t>
  </si>
  <si>
    <t>2130732150</t>
  </si>
  <si>
    <t>Zřízení otevřených odvodňovacích zařízení silniční vpusti vozovka slabě zatížená Poznámka: 1. V cenách jsou započteny náklady na zřízení podkladní vrstvy a uložení zařízení podle vzorového listu a rozprostření výzisku na terén nebo naložení na dopravní prostředek. 2. V cenách nejsou obsaženy náklady na provedení výkopku, ruční dočištění a dodávku materiálu.</t>
  </si>
  <si>
    <t>"Odvodňovací liniový žlab "</t>
  </si>
  <si>
    <t>"1ks d.500 / š.130 / v.380mm (vpusť s bočním odtokem)" 1</t>
  </si>
  <si>
    <t>5964123010</t>
  </si>
  <si>
    <t>Odvodňovací žlab s mříží a vývodem</t>
  </si>
  <si>
    <t>689781809</t>
  </si>
  <si>
    <t>525023533</t>
  </si>
  <si>
    <t>0,5*0,1</t>
  </si>
  <si>
    <t>5914055030</t>
  </si>
  <si>
    <t>Zřízení krytých odvodňovacích zařízení svodného potrubí</t>
  </si>
  <si>
    <t>1353156790</t>
  </si>
  <si>
    <t>Zřízení krytých odvodňovacích zařízení svodného potrubí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</si>
  <si>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5964104005</t>
  </si>
  <si>
    <t>Kanalizační díly plastové trubka hladká DN 200</t>
  </si>
  <si>
    <t>-1744843172</t>
  </si>
  <si>
    <t>5955101040</t>
  </si>
  <si>
    <t>Kamenivo těžené 0/8</t>
  </si>
  <si>
    <t>1217647263</t>
  </si>
  <si>
    <t>3,8*0,4*0,2*1,8</t>
  </si>
  <si>
    <t>5914055050R</t>
  </si>
  <si>
    <t>Zřízení krytých odvodňovacích zařízení vsakovací šachty</t>
  </si>
  <si>
    <t>1999119473</t>
  </si>
  <si>
    <t>"odvodňovací objekt 1x1x1,2m, výplň z ŠD 31,5/63" 1,2</t>
  </si>
  <si>
    <t>167718292</t>
  </si>
  <si>
    <t>1*1*1,2*1,8</t>
  </si>
  <si>
    <t>5964133005</t>
  </si>
  <si>
    <t>Geotextilie separační</t>
  </si>
  <si>
    <t>-684917487</t>
  </si>
  <si>
    <t>5914075010</t>
  </si>
  <si>
    <t>Zřízení konstrukční vrstvy pražcového podloží bez geomateriálu tl. 0,15 m</t>
  </si>
  <si>
    <t>1536907401</t>
  </si>
  <si>
    <t>Zřízení konstrukční vrstvy pražcového podloží bez geomateriálu tl. 0,15 m Poznámka: 1. V cenách nejsou obsaženy náklady na dodávku materiálu a odtěžení zeminy.</t>
  </si>
  <si>
    <t>"Podkladní vrstva štěrku ŠDa fr. 0/32; tl. 150mm; vrstva v ploše nástupiště" 110*1+75,023+1,05</t>
  </si>
  <si>
    <t>5955101022</t>
  </si>
  <si>
    <t>Kamenivo drcené štěrkodrť frakce 0/32</t>
  </si>
  <si>
    <t>2130470512</t>
  </si>
  <si>
    <t>186,073*0,15*2</t>
  </si>
  <si>
    <t>5914075020R</t>
  </si>
  <si>
    <t>Zřízení konstrukční vrstvy pražcového podloží bez geomateriálu tl. 0,20 m</t>
  </si>
  <si>
    <t>919333464</t>
  </si>
  <si>
    <t>"Podkladní vrstva štěrku ŠDa fr. 0/32; tl. 200mm; vrstva pod přístupovými chodníky" 176,715+2,310</t>
  </si>
  <si>
    <t>1095744241</t>
  </si>
  <si>
    <t>179,025*0,2*2</t>
  </si>
  <si>
    <t>-2031348899</t>
  </si>
  <si>
    <t>"rozprostření ornice min tl. 0,1m + osetí vč. dodávky travního semena" 325</t>
  </si>
  <si>
    <t>"pro částečné pokrytí použita zemina z odhumusování 24,2m3"</t>
  </si>
  <si>
    <t>"nový materiál na ohumusování 11,6m3"</t>
  </si>
  <si>
    <t>5955101035R</t>
  </si>
  <si>
    <t>Kamenivo těžené (ornice)</t>
  </si>
  <si>
    <t>838809239</t>
  </si>
  <si>
    <t>11,6*1,9</t>
  </si>
  <si>
    <t>1788884629</t>
  </si>
  <si>
    <t>"Nástupní hrana z úložných bloků atypických (před nást.)" 53</t>
  </si>
  <si>
    <t>"Nástupní hrana z úložných bloků atypických (za nást.)" 30</t>
  </si>
  <si>
    <t>5914120070</t>
  </si>
  <si>
    <t>Demontáž nástupiště úrovňového Sudop K (KD,KS) 150</t>
  </si>
  <si>
    <t>1353449039</t>
  </si>
  <si>
    <t>Demontáž nástupiště úrovňového Sudop K (KD,KS) 150 Poznámka: 1. V cenách jsou započteny náklady na snesení dílů i zásypu a jejich uložení na plochu nebo naložení na dopravní prostředek a uložení na úložišti.</t>
  </si>
  <si>
    <t>"Nástupní hrana v.380mm - desky K-150 + úložné bloky atypické" 90</t>
  </si>
  <si>
    <t>5914130250</t>
  </si>
  <si>
    <t>Montáž nástupiště mimoúrovňového Sudop KD (KS) 230</t>
  </si>
  <si>
    <t>-317239157</t>
  </si>
  <si>
    <t>Montáž nástupiště mimoúrovňového Sudop KD (KS) 230 Poznámka: 1. V cenách jsou započteny náklady na úpravu terénu, montáž a zásyp podle vzorového listu. 2. V cenách nejsou obsaženy náklady na dodávku materiálu.</t>
  </si>
  <si>
    <t>5964147010</t>
  </si>
  <si>
    <t>Nástupištní díly blok úložný U95</t>
  </si>
  <si>
    <t>1361983765</t>
  </si>
  <si>
    <t>5964147020</t>
  </si>
  <si>
    <t>Nástupištní díly tvárnice Tischer B</t>
  </si>
  <si>
    <t>86677104</t>
  </si>
  <si>
    <t>5964147091</t>
  </si>
  <si>
    <t>Nástupištní díly konzolová deska KTD-230</t>
  </si>
  <si>
    <t>1948518526</t>
  </si>
  <si>
    <t>5964147092</t>
  </si>
  <si>
    <t>Nástupištní díly konzolová deska KTD-230 signální</t>
  </si>
  <si>
    <t>2003585886</t>
  </si>
  <si>
    <t>5964147093</t>
  </si>
  <si>
    <t>Nástupištní díly konzolová deska KTD-230 koncová pravá</t>
  </si>
  <si>
    <t>193883422</t>
  </si>
  <si>
    <t>5964147094</t>
  </si>
  <si>
    <t>Nástupištní díly konzolová deska KTD-230 koncová levá</t>
  </si>
  <si>
    <t>-1915785910</t>
  </si>
  <si>
    <t>5964147105</t>
  </si>
  <si>
    <t>Nástupištní díly výplňová deska D3</t>
  </si>
  <si>
    <t>143160028</t>
  </si>
  <si>
    <t>1490006677</t>
  </si>
  <si>
    <t>"Podkladní beton C 20/25nXF3 - pás pod úložnými bloky"</t>
  </si>
  <si>
    <t>0,15*0,5*110</t>
  </si>
  <si>
    <t>58564005R</t>
  </si>
  <si>
    <t>směs suchá maltová zdící cementová M10</t>
  </si>
  <si>
    <t>-543351467</t>
  </si>
  <si>
    <t>"tl. 10mm na úložné bloky, 111ks" 111*0,3*0,3*0,0222</t>
  </si>
  <si>
    <t>"tl. 10mm na tvárnici Tischer B; 110m" 110*0,275*0,0222</t>
  </si>
  <si>
    <t>1862541121</t>
  </si>
  <si>
    <t>"Lože z drtě pod nást. desku ŠD fr. 4/8 s příměsí fr. 32; tl. 50mm" 110*0,8*0,05*2</t>
  </si>
  <si>
    <t>1623137293</t>
  </si>
  <si>
    <t>"Zásyp jádra nástupiště propustným nenamrzavým materiálem" 137*2</t>
  </si>
  <si>
    <t>5915007020</t>
  </si>
  <si>
    <t>Zásyp jam nebo rýh sypaninou na železničním spodku se zhutněním</t>
  </si>
  <si>
    <t>-2132186688</t>
  </si>
  <si>
    <t>Zásyp jam nebo rýh sypaninou na železničním spodku se zhutněním Poznámka: 1. Ceny zásypu jam a rýh se zhutněním jsou určeny pro jakoukoliv míru zhutnění.</t>
  </si>
  <si>
    <t>"část odtěžené zeminy použita pro zpětné zásypy nástupiště" 71</t>
  </si>
  <si>
    <t>"svodné potrubí" 1,140</t>
  </si>
  <si>
    <t>-1415812081</t>
  </si>
  <si>
    <t>"Odhumusování" 24,2</t>
  </si>
  <si>
    <t>"Odtěžení zemního tělesa stávajícího nástupiště a zeminy pro zřízení chodníků" 220,216</t>
  </si>
  <si>
    <t>5915030010R</t>
  </si>
  <si>
    <t>Bourání drobných staveb železničního spodku</t>
  </si>
  <si>
    <t>-472765311</t>
  </si>
  <si>
    <t>"Základy stávajících laviček"0,108</t>
  </si>
  <si>
    <t>"Základ stávajícího odpadkového koše"0,027</t>
  </si>
  <si>
    <t>R1</t>
  </si>
  <si>
    <t>Zábradlí vč. výrobní dokumentace</t>
  </si>
  <si>
    <t>-1619227312</t>
  </si>
  <si>
    <t>"Zábradlí výšky 0,9m se středovou podélnou příčlí (bez svislé výplně)" 22,21</t>
  </si>
  <si>
    <t xml:space="preserve">"dodávka vč. osazení a zřízení betonových patek" </t>
  </si>
  <si>
    <t>R2</t>
  </si>
  <si>
    <t>Mobiliář - lavičky</t>
  </si>
  <si>
    <t>-2030160644</t>
  </si>
  <si>
    <t>"demontáž a zpětná montáž lavičky, vč. zřízení betonového základu" 2</t>
  </si>
  <si>
    <t>R3</t>
  </si>
  <si>
    <t>Mobiliář - kovové koše na odpadky</t>
  </si>
  <si>
    <t>-1417623604</t>
  </si>
  <si>
    <t>"montáž 3 kusů odpadkového koše včetně zřízení betonového základu a 1 demontáž" 3</t>
  </si>
  <si>
    <t>R4</t>
  </si>
  <si>
    <t>Mobiliář - nádoba na posypový materiál</t>
  </si>
  <si>
    <t>2043993805</t>
  </si>
  <si>
    <t>P</t>
  </si>
  <si>
    <t>Poznámka k položce:_x000D_
Mobiliář - nádoba na posypový materiál, montáž a demontáž</t>
  </si>
  <si>
    <t>5763400R1</t>
  </si>
  <si>
    <t>Zřízení chráničky z trub plastových - 3 x DN160 vč. všech nutných zemních prací</t>
  </si>
  <si>
    <t>-520770366</t>
  </si>
  <si>
    <t>Poznámka k položce:_x000D_
Položka zahrnuje:_x000D_
- veškeré nutné zemní práce_x000D_
- výrobní dokumentaci (včetně technologického předpisu)_x000D_
- dodání veškerého trubního a pomocného materiálu (trouby, trubky, tvarovky, spojovací a těsnící materiál a pod.), podpěrných, závěsných a upevňovacích prvků, včetně potřebných úprav_x000D_
- úprava a příprava podkladu a podpěr, očištění a ošetření podkladu a podpěr_x000D_
- zřízení plně funkčního potrubí, kompletní soustavy, podle příslušného technologického předpisu (bez ohledu na sklon)_x000D_
- zřízení potrubí i jednotlivých částí po etapách, včetně pracovních spar a spojů, pracovního zaslepení konců a pod._x000D_
- úprava prostupů, průchodů  šachtami a komorami, okolí podpěr a vyústění, zaústění, napojení, vyvedení a upevnění odpad. výustí_x000D_
- ochrana potrubí nátěrem (vč. úpravy povrchu), případně izolací, nejsou-li tyto práce předmětem jiné položky_x000D_
- úprava, očištění a ošetření prostoru kolem potrubí_x000D_
- včetně případně předepsaného utěsnění konců chrániček_x000D_
- položky platí pro práce prováděné v prostoru zapaženém i nezapaženém a i v kolektorech, chráničkách_x000D_
Položka nezahrnuje:_x000D_
- x</t>
  </si>
  <si>
    <t>5763400R2</t>
  </si>
  <si>
    <t>Zřízení chráničky z trub plastových - 3 x DN160 + 1 x DN75 vč. všech nutných zemních prací</t>
  </si>
  <si>
    <t>848047784</t>
  </si>
  <si>
    <t>5763400R3</t>
  </si>
  <si>
    <t>Zřízení chráničky z trub plastových - 2 x DN160 vč. všech nutných zemních prací</t>
  </si>
  <si>
    <t>836707461</t>
  </si>
  <si>
    <t>-1640393949</t>
  </si>
  <si>
    <t>"na deponii investora"</t>
  </si>
  <si>
    <t>"koš" 1</t>
  </si>
  <si>
    <t>"tabule s názvem stanice" 1</t>
  </si>
  <si>
    <t>"materiál na stavbu"</t>
  </si>
  <si>
    <t xml:space="preserve">"žlaby s mříží;trubky;geotextílie do 30km"1 </t>
  </si>
  <si>
    <t xml:space="preserve">"mobiliář (koše a nádoba na posyp materiál) do 100km"1 </t>
  </si>
  <si>
    <t>1634643520</t>
  </si>
  <si>
    <t>"žlaby s mříží;trubky;geotextílie do 30km"1 *2</t>
  </si>
  <si>
    <t>"mobiliář (koše a nádoba na posyp materiál) do 100km"1 *9</t>
  </si>
  <si>
    <t>2018237103</t>
  </si>
  <si>
    <t>"na mezideponii do 5km"</t>
  </si>
  <si>
    <t>"asfalt." 2*0,15*2,4</t>
  </si>
  <si>
    <t>"Odhumusování" 24,2*1,9</t>
  </si>
  <si>
    <t>"Odtěžení zemního tělesa stávajícího nástupiště a zeminy pro zřízení chodníků" 220,216*1,9</t>
  </si>
  <si>
    <t>" z mezideponie na stavbu"</t>
  </si>
  <si>
    <t>"část odtěžené zeminy použita pro zpětné zásypy nástupiště" 71*1,9</t>
  </si>
  <si>
    <t>"kamenivo na stavbu do 30km"</t>
  </si>
  <si>
    <t>"4/8" 28,015+8,8</t>
  </si>
  <si>
    <t>"32/63" 2,16</t>
  </si>
  <si>
    <t>"0/32" 55,822+71,61+274</t>
  </si>
  <si>
    <t>"0/8" 0,547</t>
  </si>
  <si>
    <t>"ornice na stavbu do 30km" 22,04</t>
  </si>
  <si>
    <t>"beton na stavbu do 10km" (11,775+0,12+0,05+8,8)*2,2</t>
  </si>
  <si>
    <t>1518863937</t>
  </si>
  <si>
    <t>"4/8" (28,015+8,8)*2</t>
  </si>
  <si>
    <t>"32/63" 2,16*2</t>
  </si>
  <si>
    <t>"0/32" (55,822+71,61+274)*2</t>
  </si>
  <si>
    <t>"0/8" 0,547*2</t>
  </si>
  <si>
    <t>"ornice do 30km" 22,04*2</t>
  </si>
  <si>
    <t>72952879</t>
  </si>
  <si>
    <t>"úložné atypické bloky v.0,9 / š.0,2 / dl.1,0m, objem.hm. 2,4t/m3" 173*0,9*0,2*2,4</t>
  </si>
  <si>
    <t>"Základy po tabuli orientačního systému; m3 * objm.hm." 1*2,2</t>
  </si>
  <si>
    <t>"Základy stávajících laviček; m3 * objm.hm."0,108*2,2</t>
  </si>
  <si>
    <t>"Základ stávajícího odpadkového koše; m3 * objm.hm."0,027*2,2</t>
  </si>
  <si>
    <t>"desky K-150, hm. 0,332t/ks" 90*0,332*5</t>
  </si>
  <si>
    <t>"dlažba a obrubníky do 20km" 73,437+1,74+17,7</t>
  </si>
  <si>
    <t>"suchá malta zdící do 20km" 0,894</t>
  </si>
  <si>
    <t>"prvky nástupiště (U95; Tischer B;desky KTD; deska D3) do 300km" 21,645+16,39+54,06+1,02+0,51*2+15,51</t>
  </si>
  <si>
    <t>-1736034507</t>
  </si>
  <si>
    <t>"prvky nástupiště (U95; Tischer B;desky KTD; deska D3) do 300km" (21,645+16,39+54,06+1,02+0,51*2+15,51)*29</t>
  </si>
  <si>
    <t>1229100497</t>
  </si>
  <si>
    <t>"z mezideponie na stavbu"</t>
  </si>
  <si>
    <t>"část odtěžené zeminy použita pro zpětné zásypy"71*1,9</t>
  </si>
  <si>
    <t>SO 01-12-02 - ZAST Chotyně, prostá rekonstrukce nástupiště</t>
  </si>
  <si>
    <t>5904020010</t>
  </si>
  <si>
    <t>Vyřezání křovin porost řídký 1 až 5 kusů stonků na m2 plochy sklon terénu do 1:2</t>
  </si>
  <si>
    <t>-882211059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</si>
  <si>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</si>
  <si>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-1048805902</t>
  </si>
  <si>
    <t>"Betonová dlažba šedá 200x200mm; tl. 60mm - hladká bez sražené hrany" 55,822</t>
  </si>
  <si>
    <t>"Betonová hmatná dlažba šedá 200x100mm; tl. 60mm - povrch tvořen výstupky" 0,336</t>
  </si>
  <si>
    <t>"Betonová hmatná dlažba červená 200x100mm; tl. 60mm - povrch tvořen výstupky" 0,672</t>
  </si>
  <si>
    <t>1060778030</t>
  </si>
  <si>
    <t>"Betonová dlažba šedá 200x200mm; tl. 60mm - hladká bez sražené hrany, 2%prořez" 55,822*1,02</t>
  </si>
  <si>
    <t>-1217547762</t>
  </si>
  <si>
    <t>"Betonová hmatná dlažba šedá 200x100mm; tl. 60mm - povrch tvořen výstupky,5%prořez" 0,336*1,05</t>
  </si>
  <si>
    <t>596415103R</t>
  </si>
  <si>
    <t>Dlažba zámková pro nevidomé kostka - červená</t>
  </si>
  <si>
    <t>-1527655030</t>
  </si>
  <si>
    <t>"Betonová hmatná dlažba červená 200x100mm; tl. 60mm - povrch tvořen výstupky,5%prořez" 0,672*1,05</t>
  </si>
  <si>
    <t>1594600852</t>
  </si>
  <si>
    <t>"4/8; tl. 40mm" 56,158*0,04*2</t>
  </si>
  <si>
    <t>"4/8 s příměsí fr. 32;tl. 50mm" (21,664+0,336+0,672)*0,05*2</t>
  </si>
  <si>
    <t>447362884</t>
  </si>
  <si>
    <t>"Chodníkový obrubník (80x250x1000mm)" 131,4</t>
  </si>
  <si>
    <t>221320658</t>
  </si>
  <si>
    <t>"2% prořez" 135</t>
  </si>
  <si>
    <t>-875036445</t>
  </si>
  <si>
    <t>131,4*0,04</t>
  </si>
  <si>
    <t>-127208874</t>
  </si>
  <si>
    <t>"silnostěnný povlak o tl. 1-3mm s protiskluzovými vlastnostmi, vč. materiálu" 113,4</t>
  </si>
  <si>
    <t>1493896490</t>
  </si>
  <si>
    <t>"Podkladní vrstva štěrku ŠDa fr. 0/32; tl. 150mm; vrstva v ploše nástupiště" 110*1+21,664+0,336</t>
  </si>
  <si>
    <t>-117764522</t>
  </si>
  <si>
    <t>132*0,15*2</t>
  </si>
  <si>
    <t>1669113260</t>
  </si>
  <si>
    <t>"Podkladní vrstva štěrku ŠDa fr. 0/32; tl. 200mm; vrstva pod přístupovými chodníky" 11,2+20,3</t>
  </si>
  <si>
    <t>-1598383663</t>
  </si>
  <si>
    <t>31,5*0,2*2</t>
  </si>
  <si>
    <t>-1410860845</t>
  </si>
  <si>
    <t>"ohumusování tl. 0,1m + osetí vč. dodávky travního semen" 266</t>
  </si>
  <si>
    <t>"pro částečné pokrytí použita zemina z odhumusování 19,2m3"</t>
  </si>
  <si>
    <t>"nový materiál na ohumusování 10,1m3"</t>
  </si>
  <si>
    <t>-1754378291</t>
  </si>
  <si>
    <t>10,1*1,9</t>
  </si>
  <si>
    <t>74175967</t>
  </si>
  <si>
    <t>1132447797</t>
  </si>
  <si>
    <t>-892802972</t>
  </si>
  <si>
    <t>-737549315</t>
  </si>
  <si>
    <t>1418356308</t>
  </si>
  <si>
    <t>304720611</t>
  </si>
  <si>
    <t>-619399180</t>
  </si>
  <si>
    <t>-502031315</t>
  </si>
  <si>
    <t>-509075673</t>
  </si>
  <si>
    <t>2039360694</t>
  </si>
  <si>
    <t>1864481916</t>
  </si>
  <si>
    <t>547725519</t>
  </si>
  <si>
    <t>"Zásyp jádra nástupiště propustným nenamrzavým materiálem" 128*2</t>
  </si>
  <si>
    <t>1296300746</t>
  </si>
  <si>
    <t>"odtěžená zeminy použita pro zpětné zásypy nástupiště" 76,8</t>
  </si>
  <si>
    <t>"Část tělesa pod nástupištěm do úrovně max. 0,5m pod pochozí plochu (vyrovnání terénu)" 70,2</t>
  </si>
  <si>
    <t>-1691641108</t>
  </si>
  <si>
    <t>70,2*2</t>
  </si>
  <si>
    <t>537485272</t>
  </si>
  <si>
    <t>"Odhumusování" 19,2</t>
  </si>
  <si>
    <t>"Odtěžení zeminy pro zřízení nového nástupiště a chodníků" 76,8</t>
  </si>
  <si>
    <t>2005168608</t>
  </si>
  <si>
    <t>"Zábradlí výšky 0,9m se středovou podélnou příčlí (bez svislé výplně)" 7</t>
  </si>
  <si>
    <t>Mobiliář - přístřešky pro zastávky veřejné dopravy</t>
  </si>
  <si>
    <t>kpl</t>
  </si>
  <si>
    <t>-1569628695</t>
  </si>
  <si>
    <t>"Nástupištní přístřešek řady IVOX - standard dle typového řešení ;vzorový list VL Ž 15.1.1" 1</t>
  </si>
  <si>
    <t>"dodávka vč. montáže"</t>
  </si>
  <si>
    <t xml:space="preserve">"včetně dodávky a zřízení podkladního betonu a základové desky" </t>
  </si>
  <si>
    <t>1318303939</t>
  </si>
  <si>
    <t>"montáž odpadkového koše včetně zřízení betonového základu" 1</t>
  </si>
  <si>
    <t>-1628740109</t>
  </si>
  <si>
    <t>-295311919</t>
  </si>
  <si>
    <t>-828868278</t>
  </si>
  <si>
    <t xml:space="preserve">"mobiliář (koš; nádoba na posyp materiál) do 100km"1 </t>
  </si>
  <si>
    <t>-902763368</t>
  </si>
  <si>
    <t>"mobiliář (koš; nádoba na posyp materiál) do 100km"1 *9</t>
  </si>
  <si>
    <t>-750320531</t>
  </si>
  <si>
    <t>"Odhumusování" 19,2*1,9</t>
  </si>
  <si>
    <t>"Odtěžení zeminy pro zřízení nového nástupiště a chodníků" 76,8*1,9</t>
  </si>
  <si>
    <t>"kamenivo na stavbu do 40km"</t>
  </si>
  <si>
    <t>"4/8" 6,693+8,8</t>
  </si>
  <si>
    <t>"0/32" 39,6+12,6+256+140,4</t>
  </si>
  <si>
    <t>"ornice na stavbu do 40km" 39,6</t>
  </si>
  <si>
    <t>"beton na stavbu do 20km" (5,256+8,25)*2,2</t>
  </si>
  <si>
    <t>1648587563</t>
  </si>
  <si>
    <t>"4/8" (6,693+8,8)*3</t>
  </si>
  <si>
    <t>"0/32" (39,6+12,6+256+140,4)*3</t>
  </si>
  <si>
    <t>"ornice na stavbu do 40km" 39,6*3</t>
  </si>
  <si>
    <t>1851593382</t>
  </si>
  <si>
    <t>"nástupištní prvky na stavbu (U95;Tischer5;deskyD3;KTD desky) do 300km" 21,645+16,39+54,57+0,51*3+15,51</t>
  </si>
  <si>
    <t>"zámková dlažba a obrubník" 16,284+0,174+0,348+7,965</t>
  </si>
  <si>
    <t>891050179</t>
  </si>
  <si>
    <t>"nástupištní prvky na stavbu (U95;Tischer5;deskyD3;KTD desky) do 300km" (21,645+16,39+54,57+0,51*3+15,51)*29</t>
  </si>
  <si>
    <t>"zámková dlažba a obrubník" (16,284+0,174+0,348+7,965)</t>
  </si>
  <si>
    <t>546871749</t>
  </si>
  <si>
    <t>"Odhumusování pro zpětné použití" 19,2*1,9</t>
  </si>
  <si>
    <t>"odtěžená zemina použita pro zpětné zásypy nástupiště" 76,8*1,9</t>
  </si>
  <si>
    <t>SO 01-13-01 - Železniční přejezd P2814, evid. Km 13,122</t>
  </si>
  <si>
    <t>572213R</t>
  </si>
  <si>
    <t>SPOJOVACÍ POSTŘIK Z EMULZE DO 0,5KG/M2</t>
  </si>
  <si>
    <t>M2</t>
  </si>
  <si>
    <t>-1224946134</t>
  </si>
  <si>
    <t>Spojovací postřik kationaktivní asfaltovou emulzí PS-E, po vyštěpení 0,50 kg/m2 mezi ACO a ACL</t>
  </si>
  <si>
    <t>162,1</t>
  </si>
  <si>
    <t>Spojovací postřik kationaktivní asfaltovou emulzí PS-E, po vyštěpení 0,50 kg/m2 mezi ACL a ACP</t>
  </si>
  <si>
    <t>5913035020</t>
  </si>
  <si>
    <t>Demontáž celopryžové přejezdové konstrukce málo zatížené v koleji část vnitřní</t>
  </si>
  <si>
    <t>-1110063714</t>
  </si>
  <si>
    <t>Demontáž celopryžové přejezdové konstrukce málo zatížené v koleji část vnitřní Poznámka: 1. V cenách jsou započteny náklady na demontáž konstrukce, naložení na dopravní prostředek.</t>
  </si>
  <si>
    <t>15*0,6</t>
  </si>
  <si>
    <t>5913040230</t>
  </si>
  <si>
    <t>Montáž celopryžové přejezdové konstrukce silně zatížené v koleji část vnější a vnitřní včetně závěrných zídek</t>
  </si>
  <si>
    <t>495441763</t>
  </si>
  <si>
    <t>Montáž celopryžové přejezdové konstrukce silně zatížené v koleji část vnější a vnitřní včetně závěrných zídek Poznámka: 1. V cenách jsou započteny náklady na montáž konstrukce. 2. V cenách nejsou obsaženy náklady na dodávku materiálu.</t>
  </si>
  <si>
    <t>Zřízení nové konstrukce přejezdu</t>
  </si>
  <si>
    <t>9,6</t>
  </si>
  <si>
    <t>1609592573</t>
  </si>
  <si>
    <t>Cementová malta; max 20 mm</t>
  </si>
  <si>
    <t>1*2,2</t>
  </si>
  <si>
    <t>5964161005</t>
  </si>
  <si>
    <t>Beton lehce zhutnitelný C 16/20;X0 F5 2 200 2 662</t>
  </si>
  <si>
    <t>-1499718769</t>
  </si>
  <si>
    <t xml:space="preserve">Podkladový beton; min. 200 mm; třída betonu C 16/20 - S1/S2 </t>
  </si>
  <si>
    <t>5963101003</t>
  </si>
  <si>
    <t>Pryžová přejezdová konstrukce STRAIL pro zatížené komunikace se závěrnou zídkou tv. T</t>
  </si>
  <si>
    <t>-327500228</t>
  </si>
  <si>
    <t>vnitřní pryžové panely šířky 1,2 m v počtu 8 ks vnější pryžové panely délky 1,2 m, šířky 0,91 v počtu 16 ks,s hliníkovým nosičem, panely v úklonu</t>
  </si>
  <si>
    <t>5963101120</t>
  </si>
  <si>
    <t>Pryžová přejezdová konstrukce STRAIL betonový základ délky 1500 mm</t>
  </si>
  <si>
    <t>-2045771920</t>
  </si>
  <si>
    <t>Betonový základ pod závěrnou zídku</t>
  </si>
  <si>
    <t>2*7</t>
  </si>
  <si>
    <t>5963101055</t>
  </si>
  <si>
    <t>Pryžová přejezdová konstrukce STRAIL náběhový klín pero</t>
  </si>
  <si>
    <t>-185464817</t>
  </si>
  <si>
    <t>5963101060</t>
  </si>
  <si>
    <t>Pryžová přejezdová konstrukce STRAIL náběhový klín drážka</t>
  </si>
  <si>
    <t>-62546529</t>
  </si>
  <si>
    <t>5913235020</t>
  </si>
  <si>
    <t>Dělení AB komunikace řezáním hloubky do 20 cm</t>
  </si>
  <si>
    <t>864248454</t>
  </si>
  <si>
    <t>Dělení AB komunikace řezáním hloubky do 20 cm Poznámka: 1. V cenách jsou započteny náklady na provedení úkolu.</t>
  </si>
  <si>
    <t>Řezané spáry stávající živičné konstrukce</t>
  </si>
  <si>
    <t>-1587326131</t>
  </si>
  <si>
    <t xml:space="preserve">odfrézováníí stávajícího krytu vozovky tl.150mm  </t>
  </si>
  <si>
    <t>180,77</t>
  </si>
  <si>
    <t>5913245010</t>
  </si>
  <si>
    <t>Oprava komunikace vyplněním trhlin zálivkovou hmotou</t>
  </si>
  <si>
    <t>1796168241</t>
  </si>
  <si>
    <t>Oprava komunikace vyplněním trhlin zálivkovou hmotou Poznámka: 1. V cenách jsou započteny náklady očištění místa od nečistot, vyplnění trhlin zalitím, nerovností nebo výtluku vyplněním a zhutnění výplně. 2. V cenách nejsou obsaženy náklady na dodávku materiálu.</t>
  </si>
  <si>
    <t>Pružně plastická zálivka spar</t>
  </si>
  <si>
    <t>na styku kolejnice a nové asfaltobetonové konstrukce komunikace</t>
  </si>
  <si>
    <t>na styku nové asfaltobetonové konstrukce komunikace a stávající asfaltobetonové konstrukce komunikace</t>
  </si>
  <si>
    <t>5963152000</t>
  </si>
  <si>
    <t>Asfaltová zálivka trvale pružná pro trhliny a spáry</t>
  </si>
  <si>
    <t>205738116</t>
  </si>
  <si>
    <t>16*0,04*0,02*1000</t>
  </si>
  <si>
    <t>28*0,04*0,02*1000</t>
  </si>
  <si>
    <t>5913255040</t>
  </si>
  <si>
    <t>Zřízení konstrukce vozovky asfaltobetonové s podkladní, ložní a obrusnou vrstvou tloušťky do 20 cm</t>
  </si>
  <si>
    <t>-2133308986</t>
  </si>
  <si>
    <t>Zřízení konstrukce vozovky asfaltobetonové s podkladní, ložní a obrusnou vrstvou tloušťky do 20 cm Poznámka: 1. V cenách jsou započteny náklady na zřízení vozovky s živičným na podkladu ze stmelených vrstev a na manipulaci. 2. V cenách nejsou obsaženy náklady na dodávku materiálu.</t>
  </si>
  <si>
    <t>5963146010</t>
  </si>
  <si>
    <t>Živičné přejezdové vozovky ACL 16S 50/70 hrubozrnný-ložní vrstva</t>
  </si>
  <si>
    <t>893723096</t>
  </si>
  <si>
    <t>5963146025</t>
  </si>
  <si>
    <t>Živičné přejezdové vozovky ACP 22S 50/70 hrubozrnný podkladní vrstva</t>
  </si>
  <si>
    <t>684300354</t>
  </si>
  <si>
    <t>5963146000</t>
  </si>
  <si>
    <t>Živičné přejezdové vozovky ACO 11S 50/70 střednězrnný-obrusná vrstva</t>
  </si>
  <si>
    <t>-12425553</t>
  </si>
  <si>
    <t>5914030510</t>
  </si>
  <si>
    <t>Demontáž dílů otevřeného odvodnění silničního žlabu s mřížkou</t>
  </si>
  <si>
    <t>-1589869170</t>
  </si>
  <si>
    <t>Demontáž dílů otevřeného odvodnění silničního žlabu s mřížkou Poznámka: 1. V cenách jsou započteny náklady na demontáž dílů, zához, urovnání a úpravu terénu nebo naložení výzisku na dopravní prostředek. 2. V cenách nejsou obsaženy náklady na dopravu a skládkovné.</t>
  </si>
  <si>
    <t>Odstranění stávajícícho žlabu</t>
  </si>
  <si>
    <t>919615328</t>
  </si>
  <si>
    <t>zřízení nového odvodňovacího žlabu</t>
  </si>
  <si>
    <t>8,5</t>
  </si>
  <si>
    <t>155497926</t>
  </si>
  <si>
    <t>betonové lože</t>
  </si>
  <si>
    <t>8,5*0,4*0,15</t>
  </si>
  <si>
    <t>1764863529</t>
  </si>
  <si>
    <t>5964123005</t>
  </si>
  <si>
    <t>Odvodňovací žlab s mříží koncový</t>
  </si>
  <si>
    <t>1772023359</t>
  </si>
  <si>
    <t>-788580177</t>
  </si>
  <si>
    <t>Štěrkodrť ŠDA frakce 0/32, tl. 150 mm</t>
  </si>
  <si>
    <t>139,55</t>
  </si>
  <si>
    <t>5955101016</t>
  </si>
  <si>
    <t>Kamenivo drcené štěrkodrť frakce 0/32 kv kv – konstrukční vrstva</t>
  </si>
  <si>
    <t>2081360648</t>
  </si>
  <si>
    <t>5914075010R</t>
  </si>
  <si>
    <t>Zřízení konstrukční vrstvy pražcového podloží bez geomateriálu tl. 0,10 m</t>
  </si>
  <si>
    <t>-211989967</t>
  </si>
  <si>
    <t>Zřízení nezpevněné krajnice nového asfaltobetonového krytu v šířce 0,25 m po obou stranách komunikace tl 100mm</t>
  </si>
  <si>
    <t>5955101075</t>
  </si>
  <si>
    <t>Kamenivo drcené recyklované štěrkodrť frakce 0/32</t>
  </si>
  <si>
    <t>850064123</t>
  </si>
  <si>
    <t>7*0,1*1,8</t>
  </si>
  <si>
    <t>Zřízení konstrukční vrstvy pražcového podloží bez geomateriálu tl. 0,25 m</t>
  </si>
  <si>
    <t>-321684152</t>
  </si>
  <si>
    <t>Štěrkodrť ŠDA frakce 0/63, tl. 250 mm</t>
  </si>
  <si>
    <t>5955101017</t>
  </si>
  <si>
    <t>Kamenivo drcené štěrkodrť frakce 0/63 kv kv – konstrukční vrstva</t>
  </si>
  <si>
    <t>463761221</t>
  </si>
  <si>
    <t>5915010020</t>
  </si>
  <si>
    <t>Těžení zeminy nebo horniny železničního spodku třídy těžitelnosti I skupiny 2</t>
  </si>
  <si>
    <t>922790580</t>
  </si>
  <si>
    <t>Těžení zeminy nebo horniny železničního spodku třídy těžitelnosti I skupiny 2 Poznámka: 1. V cenách jsou započteny náklady na těžení a uložení výzisku na terén nebo naložení na dopravní prostředek a uložení na úložišti.</t>
  </si>
  <si>
    <t>odtěžení stávající skladby vozovky tl.350mm</t>
  </si>
  <si>
    <t>160,15*0,35</t>
  </si>
  <si>
    <t>Oddrnování nezpevněných krajnic v tl. 100mm</t>
  </si>
  <si>
    <t>5915020010</t>
  </si>
  <si>
    <t>Povrchová úprava plochy železničního spodku</t>
  </si>
  <si>
    <t>64613768</t>
  </si>
  <si>
    <t>Povrchová úprava plochy železničního spodku Poznámka: 1. V cenách jsou započteny náklady na urovnání a úpravu ploch nebo skládek výzisku kameniva a zeminy s jejich případnou rekultivací.</t>
  </si>
  <si>
    <t>Přehutnění pláně pod nově zřizovanými vrstvami komunikace</t>
  </si>
  <si>
    <t>1812159379</t>
  </si>
  <si>
    <t>odtěžení stávající skladby vozovky tl.350mm - odvoz na mezideponii</t>
  </si>
  <si>
    <t>160,15*0,35*1,9</t>
  </si>
  <si>
    <t>Oddrnování nezpevněných krajnic v tl. 100mm odvoz na mezideponii</t>
  </si>
  <si>
    <t>1*1,9</t>
  </si>
  <si>
    <t>odfrézováníí stávajícího krytu vozovky tl.150mm  odvoz na mezideponii</t>
  </si>
  <si>
    <t>180,77*0,15*2,4</t>
  </si>
  <si>
    <t>Cementová malta; max 20 mm doprava na stavbu do 20 km</t>
  </si>
  <si>
    <t>Podkladový beton; min. 200 mm; třída betonu C 16/20 - S1/S2  doprava na stavbu do 20 km</t>
  </si>
  <si>
    <t>2*2,2</t>
  </si>
  <si>
    <t>Asfaltový beton ACL 16+, tl. 70 mm  doprava na stavbu do 20 km</t>
  </si>
  <si>
    <t>28,887</t>
  </si>
  <si>
    <t>Asfaltový beton ACP 22+, tl. 90 mm  doprava na stavbu do 20 km</t>
  </si>
  <si>
    <t>35,077</t>
  </si>
  <si>
    <t>Asfaltový beton ACO 11+, tl. 40 mm  doprava na stavbu do 20 km</t>
  </si>
  <si>
    <t>16,507</t>
  </si>
  <si>
    <t>betonové lože pod žlabem  doprava na stavbu do 20 km</t>
  </si>
  <si>
    <t>8,5*0,4*0,15*2,2</t>
  </si>
  <si>
    <t>Štěrkodrť ŠDA frakce 0/32, tl. 150 mm  doprava na stavbu do 40 km</t>
  </si>
  <si>
    <t>33,708</t>
  </si>
  <si>
    <t>Zřízení nezpevněné krajnice nového asfaltobetonového krytu v šířce 0,25 m po obou stranách komunikace tl 100mm   doprava na stavbu do 30 km</t>
  </si>
  <si>
    <t>Štěrkodrť ŠDA frakce 0/63, tl. 250 mm   doprava na stavbu do 40 km</t>
  </si>
  <si>
    <t>55,281</t>
  </si>
  <si>
    <t>Pružně plastická zálivka spar doprava do 50km</t>
  </si>
  <si>
    <t>16*0,04*0,02</t>
  </si>
  <si>
    <t>28*0,04*0,02</t>
  </si>
  <si>
    <t>-28780488</t>
  </si>
  <si>
    <t>Cementová malta; max 20 mm doprava na stavbu příplatek do 20 km</t>
  </si>
  <si>
    <t>1*2,2*1</t>
  </si>
  <si>
    <t>Podkladový beton; min. 200 mm; třída betonu C 16/20 - S1/S2  doprava na stavbu příplatek do 20 km</t>
  </si>
  <si>
    <t>2*2,2*1</t>
  </si>
  <si>
    <t>Asfaltový beton ACL 16+, tl. 70 mm  doprava na stavbu příplatek do 20 km</t>
  </si>
  <si>
    <t>Asfaltový beton ACP 22+, tl. 90 mm  doprava na stavbu příplatek do 20 km</t>
  </si>
  <si>
    <t>Asfaltový beton ACO 11+, tl. 40 mm  doprava na stavbu příplatek do 20 km</t>
  </si>
  <si>
    <t>betonové lože pod žlabem  doprava na stavbu příplatek do 20 km</t>
  </si>
  <si>
    <t>8,5*0,4*0,15*2,2*1</t>
  </si>
  <si>
    <t>Štěrkodrť ŠDA frakce 0/32, tl. 150 mm  doprava na stavbu příplatek do 40 km</t>
  </si>
  <si>
    <t>33,708*3</t>
  </si>
  <si>
    <t>Zřízení nezpevněné krajnicez recyklátu v šířce 0,25 m po obou stranách komunikace tl 100mm   doprava na stavbu příplatek do 30 km</t>
  </si>
  <si>
    <t>7*0,1*1,8*2</t>
  </si>
  <si>
    <t>Štěrkodrť ŠDA frakce 0/63, tl. 250 mm   doprava na stavbu příplatek do 40 km</t>
  </si>
  <si>
    <t>55,281*3</t>
  </si>
  <si>
    <t>Pružně plastická zálivka spar doprava na stavbu příplatek do 50km</t>
  </si>
  <si>
    <t>16*0,04*0,02*4</t>
  </si>
  <si>
    <t>28*0,04*0,02*4</t>
  </si>
  <si>
    <t>-1976295460</t>
  </si>
  <si>
    <t>Odstranění stávajícícho žlabu s betonovým ložem odvoz na mezideponii</t>
  </si>
  <si>
    <t>9*0,45*0,4*2,2</t>
  </si>
  <si>
    <t>Dovoz nového silničního žlabu do 20km</t>
  </si>
  <si>
    <t>0,0115*8</t>
  </si>
  <si>
    <t>doprava zdemontovaných pryžových panelů na mezideponii pro předání investorovi</t>
  </si>
  <si>
    <t>15*0,08</t>
  </si>
  <si>
    <t>Doprava nových dílů přejezdu do 450km</t>
  </si>
  <si>
    <t>8*0,12+16*0,07+7*2*1,5*0,4*0,3*2,2</t>
  </si>
  <si>
    <t>842677434</t>
  </si>
  <si>
    <t>(8*0,12+16*0,07+7*2*1,5*0,4*0,3*2,2)*44</t>
  </si>
  <si>
    <t>Dovoz nového silničního žlabu příplatek do 20km</t>
  </si>
  <si>
    <t>SO 01-13-02 - Železniční přejezd P2815, evid. km 15,178</t>
  </si>
  <si>
    <t>-923664034</t>
  </si>
  <si>
    <t>572223R</t>
  </si>
  <si>
    <t>SPOJOVACÍ POSTŘIK Z EMULZE DO 1,0KG/M2</t>
  </si>
  <si>
    <t>1754202002</t>
  </si>
  <si>
    <t>Spojovací postřik kationaktivní asfaltovou emulzí PS-E, po vyštěpení 1,00 kg/m2 mezi ACL a Štěrkodrtí</t>
  </si>
  <si>
    <t>-1791226044</t>
  </si>
  <si>
    <t>270726567</t>
  </si>
  <si>
    <t>0,096*2,2+0,108*2,2</t>
  </si>
  <si>
    <t>-498142906</t>
  </si>
  <si>
    <t>1,32</t>
  </si>
  <si>
    <t>1215248929</t>
  </si>
  <si>
    <t>vnitřní pryžové panely šířky 1,2 m v počtu 5 ks vnější pryžové panely délky 1,2 m, šířky 0,1 v počtu 10 ks</t>
  </si>
  <si>
    <t>666000691</t>
  </si>
  <si>
    <t>2*4</t>
  </si>
  <si>
    <t>-1532805773</t>
  </si>
  <si>
    <t>-580711216</t>
  </si>
  <si>
    <t>5913060020</t>
  </si>
  <si>
    <t>Demontáž dílů betonové přejezdové konstrukce vnitřního panelu</t>
  </si>
  <si>
    <t>332076722</t>
  </si>
  <si>
    <t>Demontáž dílů betonové přejezdové konstrukce vnitřního panelu Poznámka: 1. V cenách jsou započteny náklady na demontáž konstrukce a naložení na dopravní prostředek.</t>
  </si>
  <si>
    <t>Odstranění stávající přejezdové konstrukce z betonových panelů (vnitřní panely)</t>
  </si>
  <si>
    <t>5913220020</t>
  </si>
  <si>
    <t>Montáž kolejnicových dílů přejezdu ochranná kolejnice</t>
  </si>
  <si>
    <t>1997202576</t>
  </si>
  <si>
    <t>Montáž kolejnicových dílů přejezdu ochranná kolejnice Poznámka: 1. V cenách jsou započteny náklady na montáž a manipulaci. 2. V cenách nejsou obsaženy náklady na dodávku materiálu.</t>
  </si>
  <si>
    <t>Ukončení asfaltového krytu vyzískanou kolejnicí</t>
  </si>
  <si>
    <t>3,5*2</t>
  </si>
  <si>
    <t>-782038815</t>
  </si>
  <si>
    <t>13,7</t>
  </si>
  <si>
    <t>-409469066</t>
  </si>
  <si>
    <t>13,7*0,04*0,02*1000</t>
  </si>
  <si>
    <t>5913255020</t>
  </si>
  <si>
    <t>Zřízení konstrukce vozovky asfaltobetonové s ložní a obrusnou vrstvou tloušťky do 10 cm</t>
  </si>
  <si>
    <t>-745326409</t>
  </si>
  <si>
    <t>Zřízení konstrukce vozovky asfaltobetonové s ložní a obrusnou vrstvou tloušťky do 10 cm Poznámka: 1. V cenách jsou započteny náklady na zřízení vozovky s živičným na podkladu ze stmelených vrstev a na manipulaci. 2. V cenách nejsou obsaženy náklady na dodávku materiálu.</t>
  </si>
  <si>
    <t>Zřízení nové konstrukce komunikace z asfaltového betonu vně přejezdové konstrukce</t>
  </si>
  <si>
    <t>Asfaltový beton ACO 11+, tl. 40 mm</t>
  </si>
  <si>
    <t>Asfaltový beton ACL 16+, tl. 60 mm</t>
  </si>
  <si>
    <t>1357894962</t>
  </si>
  <si>
    <t>0,92*2,4</t>
  </si>
  <si>
    <t>627629621</t>
  </si>
  <si>
    <t>1,38*2,4</t>
  </si>
  <si>
    <t>1767970331</t>
  </si>
  <si>
    <t>3,45</t>
  </si>
  <si>
    <t>R-mat s dvouvrstvým nátěrem 150mm</t>
  </si>
  <si>
    <t>6,5</t>
  </si>
  <si>
    <t>5955101075R</t>
  </si>
  <si>
    <t>1750411694</t>
  </si>
  <si>
    <t>6,5*2,4</t>
  </si>
  <si>
    <t>191851422</t>
  </si>
  <si>
    <t>3,45*1,8</t>
  </si>
  <si>
    <t>Zřízení konstrukční vrstvy z betonu C25/30 XC2, XA1 min tl. 0,1 m</t>
  </si>
  <si>
    <t>1139448794</t>
  </si>
  <si>
    <t xml:space="preserve">Betonové lože pod kolejnicí </t>
  </si>
  <si>
    <t>3,5*2*0,3</t>
  </si>
  <si>
    <t>5964161025</t>
  </si>
  <si>
    <t>Beton lehce zhutnitelný C 25/30;XC2 vyhovuje i XC1 F5 2 410 2 916</t>
  </si>
  <si>
    <t>-457375401</t>
  </si>
  <si>
    <t>Betonové lože z betonu C25/30 XC2, XA1, min tl 0,10m</t>
  </si>
  <si>
    <t>0,2632</t>
  </si>
  <si>
    <t>-1387051366</t>
  </si>
  <si>
    <t>Štěrkodrť ŠDA frakce 0/63, tl. 250 mm pod asfaltovou komunikací</t>
  </si>
  <si>
    <t>4,6</t>
  </si>
  <si>
    <t>Štěrkodrť ŠDA frakce 0/63, tl. 250 mm pod R materiálem</t>
  </si>
  <si>
    <t>-1197160850</t>
  </si>
  <si>
    <t>4,6*1,8</t>
  </si>
  <si>
    <t>11*1,8</t>
  </si>
  <si>
    <t>-489857602</t>
  </si>
  <si>
    <t>odtěžení stávající skladby vozovky tl.400mm</t>
  </si>
  <si>
    <t>21,6</t>
  </si>
  <si>
    <t>-1247365744</t>
  </si>
  <si>
    <t>20+38</t>
  </si>
  <si>
    <t>-75887035</t>
  </si>
  <si>
    <t>odtěžení stávající skladby vozovky tl.400mm - odvoz na mezideponii</t>
  </si>
  <si>
    <t>21,6*1,9</t>
  </si>
  <si>
    <t>(0,096+0,108)*2,2</t>
  </si>
  <si>
    <t>1,32*2,2</t>
  </si>
  <si>
    <t>Betonové lože pod kolejnicí beton C25/30 XC2 doprava na stavbu do 20 km</t>
  </si>
  <si>
    <t>3,5*2*0,3*0,15*2,2</t>
  </si>
  <si>
    <t>(4,6+11)*1,8</t>
  </si>
  <si>
    <t>13,7*0,04*0,02</t>
  </si>
  <si>
    <t>R-mat s dvouvrstvým nátěrem 150mm doprava do 20 km</t>
  </si>
  <si>
    <t>1564379757</t>
  </si>
  <si>
    <t>(0,096+0,108)*2,2*1</t>
  </si>
  <si>
    <t>1,32*2,2*1</t>
  </si>
  <si>
    <t>Betonové lože pod kolejnicí beton C25/30 XC2 doprava na stavbu příplatek do 20 km</t>
  </si>
  <si>
    <t>3,5*2*0,3*0,15*2,2*1</t>
  </si>
  <si>
    <t>1,38*2,4*1</t>
  </si>
  <si>
    <t>0,92*2,4*1</t>
  </si>
  <si>
    <t>3,45*1,8*3</t>
  </si>
  <si>
    <t>(4,6+11)*1,8*3</t>
  </si>
  <si>
    <t>Pružně plastická zálivka spar doprava příplatek do 50km</t>
  </si>
  <si>
    <t>13,7*0,04*0,02*4</t>
  </si>
  <si>
    <t>R-mat s dvouvrstvým nátěrem 150mm doprava příplatek do 20 km</t>
  </si>
  <si>
    <t>6,5*2,4*1</t>
  </si>
  <si>
    <t>127030728</t>
  </si>
  <si>
    <t>3*0,53*2,2</t>
  </si>
  <si>
    <t>5*0,12+10*0,07+4*2*1,5*0,4*0,3*2,2</t>
  </si>
  <si>
    <t>-1785145116</t>
  </si>
  <si>
    <t>(5*0,12+10*0,07+4*2*1,5*0,4*0,3*2,2)*44</t>
  </si>
  <si>
    <t>SO 01-20-01 - Železniční most v evid. km 11,905</t>
  </si>
  <si>
    <t>25292161</t>
  </si>
  <si>
    <t>Prodin a.s.</t>
  </si>
  <si>
    <t>CZ25292161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</si>
  <si>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</si>
  <si>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</si>
  <si>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</si>
  <si>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</si>
  <si>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998 - Přesun hmot</t>
  </si>
  <si>
    <t>PSV - Práce a dodávky PSV</t>
  </si>
  <si>
    <t xml:space="preserve">    711 - Izolace proti vodě, vlhkosti a plynům</t>
  </si>
  <si>
    <t>111209111</t>
  </si>
  <si>
    <t>Spálení proutí a klestu</t>
  </si>
  <si>
    <t>CS ÚRS 2025 01</t>
  </si>
  <si>
    <t>1365639551</t>
  </si>
  <si>
    <t>Spálení proutí, klestu z prořezávek a odstraněných křovin pro jakoukoliv dřevinu</t>
  </si>
  <si>
    <t>Online PSC</t>
  </si>
  <si>
    <t>https://podminky.urs.cz/item/CS_URS_2025_01/111209111</t>
  </si>
  <si>
    <t>119001421</t>
  </si>
  <si>
    <t>Dočasné zajištění kabelů a kabelových tratí ze 3 volně ložených kabelů</t>
  </si>
  <si>
    <t>2039954737</t>
  </si>
  <si>
    <t>Dočasné zajištění podzemního potrubí nebo vedení ve výkopišti ve stavu i poloze, ve kterých byla na začátku zemních prací a to s podepřením, vzepřením nebo vyvěšením, případně s ochranným bedněním, se zřízením a odstraněním zajišťovací konstrukce, s opotřebením hmot kabelů a kabelových tratí z volně ložených kabelů a to do 3 kabelů</t>
  </si>
  <si>
    <t>https://podminky.urs.cz/item/CS_URS_2025_01/119001421</t>
  </si>
  <si>
    <t>Zajištění a ochrana kabelového vedení SŽ a ČD Telematika.</t>
  </si>
  <si>
    <t>Navrácení do zásypu NK po ukončení stavebních prací.</t>
  </si>
  <si>
    <t>2*20</t>
  </si>
  <si>
    <t>122252501</t>
  </si>
  <si>
    <t>Odkopávky a prokopávky nezapažené pro spodní stavbu železnic v hornině třídy těžitelnosti I skupiny 3 objem do 100 m3 strojně</t>
  </si>
  <si>
    <t>448113796</t>
  </si>
  <si>
    <t>Odkopávky a prokopávky nezapažené pro spodní stavbu železnic strojně v hornině třídy těžitelnosti I skupiny 3 do 100 m3</t>
  </si>
  <si>
    <t>https://podminky.urs.cz/item/CS_URS_2025_01/122252501</t>
  </si>
  <si>
    <t>odkop zeminy pod kolejovým ložem</t>
  </si>
  <si>
    <t>16*0,5*8</t>
  </si>
  <si>
    <t>odkop pro zřízení ZKPP</t>
  </si>
  <si>
    <t>5,0*8,0*0,2+5,0*8,0*0,3</t>
  </si>
  <si>
    <t>122252508</t>
  </si>
  <si>
    <t>Příplatek k odkopávkám nezapaženým pro spodní stavbu železnic v hornině třídy těžitelnosti I skupiny 3 za ztížení při rekonstrukci</t>
  </si>
  <si>
    <t>-1185520509</t>
  </si>
  <si>
    <t>Odkopávky a prokopávky nezapažené pro spodní stavbu železnic strojně v hornině třídy těžitelnosti I skupiny 3 Příplatek k cenám za ztížení při rekonstrukcích</t>
  </si>
  <si>
    <t>https://podminky.urs.cz/item/CS_URS_2025_01/122252508</t>
  </si>
  <si>
    <t>166151101</t>
  </si>
  <si>
    <t>Přehození neulehlého výkopku z horniny třídy těžitelnosti I skupiny 1 až 3 strojně</t>
  </si>
  <si>
    <t>2007598042</t>
  </si>
  <si>
    <t>Přehození neulehlého výkopku strojně z horniny třídy těžitelnosti I, skupiny 1 až 3</t>
  </si>
  <si>
    <t>https://podminky.urs.cz/item/CS_URS_2025_01/166151101</t>
  </si>
  <si>
    <t>přehození výkopku z prostoru nad klenbou k patě svahu (pro možnost naložení na dopravní prostředek pro odvoz na trvalou skládku)</t>
  </si>
  <si>
    <t>84</t>
  </si>
  <si>
    <t>171111111</t>
  </si>
  <si>
    <t>Hutnění zeminy pro spodní stavbu železnic tl do 20 cm</t>
  </si>
  <si>
    <t>225165085</t>
  </si>
  <si>
    <t>Hutnění zeminy pro spodní stavbu železnic tloušťky vrstvy do 20 cm</t>
  </si>
  <si>
    <t>https://podminky.urs.cz/item/CS_URS_2025_01/171111111</t>
  </si>
  <si>
    <t>přehutnění pod podkladním betonem</t>
  </si>
  <si>
    <t>15,6*6,85</t>
  </si>
  <si>
    <t>přehutnění pod ZKPP</t>
  </si>
  <si>
    <t>5,0*8,0+5,0*8,0</t>
  </si>
  <si>
    <t>175151101</t>
  </si>
  <si>
    <t>Obsypání potrubí strojně sypaninou bez prohození, uloženou do 3 m</t>
  </si>
  <si>
    <t>-1170886482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</si>
  <si>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</si>
  <si>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https://podminky.urs.cz/item/CS_URS_2025_01/175151101</t>
  </si>
  <si>
    <t>Obsyp hydroizolace a drenážního potrubí pod štěrkovým lože</t>
  </si>
  <si>
    <t>15,54</t>
  </si>
  <si>
    <t>ZKPP</t>
  </si>
  <si>
    <t>175151109</t>
  </si>
  <si>
    <t>Příplatek k ceně za prohození sypaniny strojně</t>
  </si>
  <si>
    <t>-1868189856</t>
  </si>
  <si>
    <t>Obsypání potrubí strojně Příplatek k ceně za prohození sypaniny</t>
  </si>
  <si>
    <t>https://podminky.urs.cz/item/CS_URS_2025_01/175151109</t>
  </si>
  <si>
    <t>Přehození štěrku z prostoru pod mostem na klenbu (pro možnost rozpostřít ŠD)</t>
  </si>
  <si>
    <t>35,54</t>
  </si>
  <si>
    <t>58344197</t>
  </si>
  <si>
    <t>štěrkodrť frakce 0/63</t>
  </si>
  <si>
    <t>-1257206716</t>
  </si>
  <si>
    <t>35,54*2,1</t>
  </si>
  <si>
    <t>182251101</t>
  </si>
  <si>
    <t>Svahování násypů strojně</t>
  </si>
  <si>
    <t>329774288</t>
  </si>
  <si>
    <t>Svahování trvalých svahů do projektovaných profilů strojně s potřebným přemístěním výkopku při svahování násypů v jakékoliv hornině</t>
  </si>
  <si>
    <t>https://podminky.urs.cz/item/CS_URS_2025_01/182251101</t>
  </si>
  <si>
    <t>úprava svahových kuželů za křídly (uvedení do původního stavu, modelace do požadovaného profilu)</t>
  </si>
  <si>
    <t>(10,2*2+8,2*2)*2,5*1,2</t>
  </si>
  <si>
    <t>183405212</t>
  </si>
  <si>
    <t>Výsev trávníku hydroosevem na hlušinu</t>
  </si>
  <si>
    <t>-1684447050</t>
  </si>
  <si>
    <t>https://podminky.urs.cz/item/CS_URS_2025_01/183405212</t>
  </si>
  <si>
    <t>00572470</t>
  </si>
  <si>
    <t>-590781539</t>
  </si>
  <si>
    <t>110,4*0,025 "Přepočtené koeficientem množství</t>
  </si>
  <si>
    <t>185803113</t>
  </si>
  <si>
    <t>Ošetření trávníku shrabáním ve svahu přes 1:2 do 1:1</t>
  </si>
  <si>
    <t>1524814270</t>
  </si>
  <si>
    <t>Ošetření trávníku jednorázové na svahu přes 1:2 do 1:1</t>
  </si>
  <si>
    <t>https://podminky.urs.cz/item/CS_URS_2025_01/185803113</t>
  </si>
  <si>
    <t>185804312</t>
  </si>
  <si>
    <t>Zalití rostlin vodou plocha přes 20 m2</t>
  </si>
  <si>
    <t>1835045347</t>
  </si>
  <si>
    <t>Zalití rostlin vodou plochy záhonů jednotlivě přes 20 m2</t>
  </si>
  <si>
    <t>https://podminky.urs.cz/item/CS_URS_2025_01/185804312</t>
  </si>
  <si>
    <t>110,4*0,025</t>
  </si>
  <si>
    <t>Zakládání</t>
  </si>
  <si>
    <t>212311111</t>
  </si>
  <si>
    <t>Obetonování vyústění příčného odvodnění mostu včetně žlabovky</t>
  </si>
  <si>
    <t>-1891518726</t>
  </si>
  <si>
    <t>Obetonování vyústění příčného odvodnění včetně žlabovky</t>
  </si>
  <si>
    <t>https://podminky.urs.cz/item/CS_URS_2025_01/212311111</t>
  </si>
  <si>
    <t>212795111</t>
  </si>
  <si>
    <t>Příčné odvodnění mostní opěry z plastových trub DN 160 včetně podkladního betonu, štěrkového obsypu</t>
  </si>
  <si>
    <t>-1947743469</t>
  </si>
  <si>
    <t>Příčné odvodnění za opěrou z plastových trub</t>
  </si>
  <si>
    <t>https://podminky.urs.cz/item/CS_URS_2025_01/212795111</t>
  </si>
  <si>
    <t>219991114</t>
  </si>
  <si>
    <t>Položení chráničky z plastových trubek DN přes 100 do 150 mm</t>
  </si>
  <si>
    <t>-1911912464</t>
  </si>
  <si>
    <t>Položení chráničky z plastových trubek vnitřní průměr přes 100 do 150 mm</t>
  </si>
  <si>
    <t>https://podminky.urs.cz/item/CS_URS_2025_01/219991114</t>
  </si>
  <si>
    <t>Chráničky pro uložení kabelového vedení SŽ a ČD Telematika.</t>
  </si>
  <si>
    <t>34571098</t>
  </si>
  <si>
    <t>trubka elektroinstalační dělená (chránička) D 100/110mm, HDPE</t>
  </si>
  <si>
    <t>-848347787</t>
  </si>
  <si>
    <t>274311127</t>
  </si>
  <si>
    <t>Základové pasy, prahy, věnce a ostruhy z betonu prostého C 25/30</t>
  </si>
  <si>
    <t>-547983240</t>
  </si>
  <si>
    <t>Základové konstrukce z betonu prostého pasy, prahy, věnce a ostruhy ve výkopu nebo na hlavách pilot C 25/30</t>
  </si>
  <si>
    <t>https://podminky.urs.cz/item/CS_URS_2025_01/274311127</t>
  </si>
  <si>
    <t>Vyústění rubové drenáže ve svahu - betonový stabilizační práh</t>
  </si>
  <si>
    <t>2*0,402</t>
  </si>
  <si>
    <t>274311191</t>
  </si>
  <si>
    <t>Příplatek k základovým pasům, prahům a věncům za betonáž malého rozsahu do 25 m3</t>
  </si>
  <si>
    <t>-249087616</t>
  </si>
  <si>
    <t>Základové konstrukce z betonu prostého Příplatek k cenám za betonáž malého rozsahu do 25 m3</t>
  </si>
  <si>
    <t>https://podminky.urs.cz/item/CS_URS_2025_01/274311191</t>
  </si>
  <si>
    <t>274354111</t>
  </si>
  <si>
    <t>Bednění základových pasů - zřízení</t>
  </si>
  <si>
    <t>1764233833</t>
  </si>
  <si>
    <t>Bednění základových konstrukcí pasů, prahů, věnců a ostruh zřízení</t>
  </si>
  <si>
    <t>https://podminky.urs.cz/item/CS_URS_2025_01/274354111</t>
  </si>
  <si>
    <t>2*2,57</t>
  </si>
  <si>
    <t>274354211</t>
  </si>
  <si>
    <t>Bednění základových pasů - odstranění</t>
  </si>
  <si>
    <t>1853198561</t>
  </si>
  <si>
    <t>Bednění základových konstrukcí pasů, prahů, věnců a ostruh odstranění bednění</t>
  </si>
  <si>
    <t>https://podminky.urs.cz/item/CS_URS_2025_01/274354211</t>
  </si>
  <si>
    <t>275311127</t>
  </si>
  <si>
    <t>Základové patky a bloky z betonu prostého C 25/30</t>
  </si>
  <si>
    <t>1090758930</t>
  </si>
  <si>
    <t>Základové konstrukce z betonu prostého patky a bloky ve výkopu nebo na hlavách pilot C 25/30</t>
  </si>
  <si>
    <t>https://podminky.urs.cz/item/CS_URS_2025_01/275311127</t>
  </si>
  <si>
    <t>Nové základy pod římsou  ( pod prodloužením říms)</t>
  </si>
  <si>
    <t>4*0,8</t>
  </si>
  <si>
    <t>275311191</t>
  </si>
  <si>
    <t>Příplatek k základovým patkám a blokům za betonáž malého rozsahu do 25 m3</t>
  </si>
  <si>
    <t>-2100260334</t>
  </si>
  <si>
    <t>https://podminky.urs.cz/item/CS_URS_2025_01/275311191</t>
  </si>
  <si>
    <t>275354111</t>
  </si>
  <si>
    <t>Bednění základových patek - zřízení</t>
  </si>
  <si>
    <t>1827285694</t>
  </si>
  <si>
    <t>Bednění základových konstrukcí patek a bloků zřízení</t>
  </si>
  <si>
    <t>https://podminky.urs.cz/item/CS_URS_2025_01/275354111</t>
  </si>
  <si>
    <t>2,725*2</t>
  </si>
  <si>
    <t>275354211</t>
  </si>
  <si>
    <t>Bednění základových patek - odstranění</t>
  </si>
  <si>
    <t>-1361745480</t>
  </si>
  <si>
    <t>Bednění základových konstrukcí patek a bloků odstranění bednění</t>
  </si>
  <si>
    <t>https://podminky.urs.cz/item/CS_URS_2025_01/275354211</t>
  </si>
  <si>
    <t>Svislé a kompletní konstrukce</t>
  </si>
  <si>
    <t>317221111</t>
  </si>
  <si>
    <t>Osazení kamenných římsových desek do maltového lože</t>
  </si>
  <si>
    <t>622762890</t>
  </si>
  <si>
    <t>https://podminky.urs.cz/item/CS_URS_2025_01/317221111</t>
  </si>
  <si>
    <t>lokální stabilizace a urovnání kamenných bloků říms na křídelch - potřeba odhadnuta na 20%</t>
  </si>
  <si>
    <t>((8,2*2+10,2*2)*1,2*(0,6))*0,1*0,2</t>
  </si>
  <si>
    <t>317321118</t>
  </si>
  <si>
    <t>Mostní římsy ze ŽB C 30/37</t>
  </si>
  <si>
    <t>-747791369</t>
  </si>
  <si>
    <t>Římsy ze železového betonu C 30/37</t>
  </si>
  <si>
    <t>https://podminky.urs.cz/item/CS_URS_2025_01/317321118</t>
  </si>
  <si>
    <t>ŽB vykonzolované římsy C 30/37 XF2, XD1</t>
  </si>
  <si>
    <t>2*0,32*11</t>
  </si>
  <si>
    <t>317321191</t>
  </si>
  <si>
    <t>Příplatek k mostním římsám ze ŽB za betonáž malého rozsahu do 25 m3</t>
  </si>
  <si>
    <t>-109632917</t>
  </si>
  <si>
    <t>Římsy ze železového betonu Příplatek k cenám za betonáž malého rozsahu do 25 m3</t>
  </si>
  <si>
    <t>https://podminky.urs.cz/item/CS_URS_2025_01/317321191</t>
  </si>
  <si>
    <t>317353121</t>
  </si>
  <si>
    <t>Bednění mostních říms všech tvarů - zřízení</t>
  </si>
  <si>
    <t>717723522</t>
  </si>
  <si>
    <t>Bednění mostní římsy zřízení všech tvarů</t>
  </si>
  <si>
    <t>https://podminky.urs.cz/item/CS_URS_2025_01/317353121</t>
  </si>
  <si>
    <t>2*(0,35+0,1+0,3+0,3+0,3+0,1+0,15)*11+4*0,6*0,65</t>
  </si>
  <si>
    <t>317353221</t>
  </si>
  <si>
    <t>Bednění mostních říms všech tvarů - odstranění</t>
  </si>
  <si>
    <t>770747542</t>
  </si>
  <si>
    <t>Bednění mostní římsy odstranění všech tvarů</t>
  </si>
  <si>
    <t>https://podminky.urs.cz/item/CS_URS_2025_01/317353221</t>
  </si>
  <si>
    <t>317361116</t>
  </si>
  <si>
    <t>Výztuž mostních říms z betonářské oceli 10 505</t>
  </si>
  <si>
    <t>2061600505</t>
  </si>
  <si>
    <t>Výztuž mostních železobetonových říms z betonářské oceli 10 505 (R) nebo BSt 500</t>
  </si>
  <si>
    <t>https://podminky.urs.cz/item/CS_URS_2025_01/317361116</t>
  </si>
  <si>
    <t>Výztuž ŽB říms</t>
  </si>
  <si>
    <t>0,15*7,04</t>
  </si>
  <si>
    <t>317661132</t>
  </si>
  <si>
    <t>Výplň spár monolitické římsy tmelem silikonovým šířky spáry přes 15 do 40 mm</t>
  </si>
  <si>
    <t>948375449</t>
  </si>
  <si>
    <t>Výplň spár monolitické římsy tmelem silikonovým, spára šířky přes 15 do 40 mm</t>
  </si>
  <si>
    <t>https://podminky.urs.cz/item/CS_URS_2025_01/317661132</t>
  </si>
  <si>
    <t>4*2,15</t>
  </si>
  <si>
    <t>Vodorovné konstrukce</t>
  </si>
  <si>
    <t>421321128</t>
  </si>
  <si>
    <t>Mostní nosné konstrukce deskové ze ŽB C 30/37</t>
  </si>
  <si>
    <t>-493891812</t>
  </si>
  <si>
    <t>Mostní železobetonové nosné konstrukce deskové nebo klenbové deskové, z betonu C 30/37</t>
  </si>
  <si>
    <t>https://podminky.urs.cz/item/CS_URS_2025_01/421321128</t>
  </si>
  <si>
    <t>ŽB deska tl. 200mm (max 350mm) C 30/37 XF2, XD1</t>
  </si>
  <si>
    <t>3,4*8,2</t>
  </si>
  <si>
    <t>421321192</t>
  </si>
  <si>
    <t>Příplatek k mostní železobetonové nosné konstrukci deskové nebo klenbové za betonáž malého rozsahu do 50 m3</t>
  </si>
  <si>
    <t>-1611181343</t>
  </si>
  <si>
    <t>Mostní železobetonové nosné konstrukce deskové nebo klenbové Příplatek k cenám za betonáž malého rozsahu do 50 m3</t>
  </si>
  <si>
    <t>https://podminky.urs.cz/item/CS_URS_2025_01/421321192</t>
  </si>
  <si>
    <t>421351131</t>
  </si>
  <si>
    <t>Bednění boční stěny konstrukcí mostů výšky do 350 mm - zřízení</t>
  </si>
  <si>
    <t>-732587590</t>
  </si>
  <si>
    <t>Bednění deskových konstrukcí mostů z betonu železového nebo předpjatého zřízení boční stěny výšky do 350 mm</t>
  </si>
  <si>
    <t>https://podminky.urs.cz/item/CS_URS_2025_01/421351131</t>
  </si>
  <si>
    <t>15,4*0,35+15,4*(0,55+0,21)+8,2*0,3*2</t>
  </si>
  <si>
    <t>421351231</t>
  </si>
  <si>
    <t>Bednění stěny boční konstrukcí mostů výšky do 350 mm - odstranění</t>
  </si>
  <si>
    <t>-1848431033</t>
  </si>
  <si>
    <t>Bednění deskových konstrukcí mostů z betonu železového nebo předpjatého odstranění boční stěny výšky do 350 mm</t>
  </si>
  <si>
    <t>https://podminky.urs.cz/item/CS_URS_2025_01/421351231</t>
  </si>
  <si>
    <t>421361226</t>
  </si>
  <si>
    <t>Výztuž ŽB deskového mostu z betonářské oceli 10 505</t>
  </si>
  <si>
    <t>1597103222</t>
  </si>
  <si>
    <t>Výztuž deskových konstrukcí z betonářské oceli 10 505 (R) nebo BSt 500 deskového mostu</t>
  </si>
  <si>
    <t>https://podminky.urs.cz/item/CS_URS_2025_01/421361226</t>
  </si>
  <si>
    <t>Výztuž ŽB desky</t>
  </si>
  <si>
    <t>0,15*27,88</t>
  </si>
  <si>
    <t>451315111</t>
  </si>
  <si>
    <t>Podkladní nebo vyrovnávací vrstva z betonu C25/30 tl 100 mm</t>
  </si>
  <si>
    <t>1040043900</t>
  </si>
  <si>
    <t>Podkladní nebo vyrovnávací vrstva z betonu prostého tř. C 25/30, ve vrstvě do 100 mm</t>
  </si>
  <si>
    <t>https://podminky.urs.cz/item/CS_URS_2025_01/451315111</t>
  </si>
  <si>
    <t>podkladní beton tl. 100mm pod ŽB desku C 16/20 XA1, XA2, XA3</t>
  </si>
  <si>
    <t>451476111</t>
  </si>
  <si>
    <t>Podkladní vrstva pod ložiska z plastbetonu první vrstva tl 10 mm</t>
  </si>
  <si>
    <t>2054034944</t>
  </si>
  <si>
    <t>Podkladní vrstva z plastbetonu pod mostními ložisky epoxidová pryskyřice první vrstva tl. 10 mm</t>
  </si>
  <si>
    <t>https://podminky.urs.cz/item/CS_URS_2025_01/451476111</t>
  </si>
  <si>
    <t>Podlití patek zábradlí</t>
  </si>
  <si>
    <t>2*6*0,26*0,26</t>
  </si>
  <si>
    <t>451476112</t>
  </si>
  <si>
    <t>Podkladní vrstva pod ložiska z plastbetonu další vrstvy tl 10 mm</t>
  </si>
  <si>
    <t>-532097570</t>
  </si>
  <si>
    <t>Podkladní vrstva z plastbetonu pod mostními ložisky epoxidová pryskyřice každá další vrstva tl. 10 mm</t>
  </si>
  <si>
    <t>https://podminky.urs.cz/item/CS_URS_2025_01/451476112</t>
  </si>
  <si>
    <t>Podlití patek zábradlí, celková tl. průměrně 25mm</t>
  </si>
  <si>
    <t>(2*6*0,26*0,26)*1,5</t>
  </si>
  <si>
    <t>465513256</t>
  </si>
  <si>
    <t>Dlažba svahu u opěr z upraveného lomového žulového kamene tl 250 mm do lože C 25/30 pl do 10 m2</t>
  </si>
  <si>
    <t>590779057</t>
  </si>
  <si>
    <t>Dlažba svahu u mostních opěr z upraveného lomového žulového kamene s vyspárováním maltou MC 25, šíře spáry 15 mm do betonového lože C 25/30 tloušťky 250 mm, plochy do 10 m2</t>
  </si>
  <si>
    <t>https://podminky.urs.cz/item/CS_URS_2025_01/465513256</t>
  </si>
  <si>
    <t>dlažba pro vyústění rubové drenáže ve svahu</t>
  </si>
  <si>
    <t>2*0,84</t>
  </si>
  <si>
    <t>Úpravy povrchů, podlahy a osazování výplní</t>
  </si>
  <si>
    <t>628613233</t>
  </si>
  <si>
    <t>Protikorozní ochrana OK mostu III. tř.- základní a podkladní epoxidový, vrchní PU nátěr s metalizací</t>
  </si>
  <si>
    <t>214270535</t>
  </si>
  <si>
    <t>Protikorozní ochrana ocelových mostních konstrukcí včetně otryskání povrchu základní a podkladní epoxidový a vrchní polyuretanový nátěr s metalizací III. třídy</t>
  </si>
  <si>
    <t>https://podminky.urs.cz/item/CS_URS_2025_01/628613233</t>
  </si>
  <si>
    <t>Protikorozní ochrana zábradlí, množství viz Výkres zábradlí</t>
  </si>
  <si>
    <t>23,34</t>
  </si>
  <si>
    <t>911121211</t>
  </si>
  <si>
    <t>Výroba ocelového zábradlí při opravách mostů</t>
  </si>
  <si>
    <t>-2094388491</t>
  </si>
  <si>
    <t>Oprava ocelového zábradlí svařovaného nebo šroubovaného výroba</t>
  </si>
  <si>
    <t>https://podminky.urs.cz/item/CS_URS_2025_01/911121211</t>
  </si>
  <si>
    <t>Výroba zábradlí - materiál viz pol. 1301xxxx</t>
  </si>
  <si>
    <t>2*11,0</t>
  </si>
  <si>
    <t>13010428</t>
  </si>
  <si>
    <t>úhelník ocelový rovnostranný jakost S235JR (11 375) 70x70x6mm</t>
  </si>
  <si>
    <t>-403951036</t>
  </si>
  <si>
    <t>2*(6*10,3)*1,1/1000</t>
  </si>
  <si>
    <t>13010434</t>
  </si>
  <si>
    <t>úhelník ocelový rovnostranný jakost S235JR (11 375) 80x80x8mm</t>
  </si>
  <si>
    <t>-1451021433</t>
  </si>
  <si>
    <t>2*(3*70,4)*1,1/1000</t>
  </si>
  <si>
    <t>13611238</t>
  </si>
  <si>
    <t>plech ocelový hladký jakost S235JR tl 15mm tabule</t>
  </si>
  <si>
    <t>1521556458</t>
  </si>
  <si>
    <t>2*(6*6,8)*1,1/1000</t>
  </si>
  <si>
    <t>911121311</t>
  </si>
  <si>
    <t>Montáž ocelového zábradlí při opravách mostů</t>
  </si>
  <si>
    <t>932748853</t>
  </si>
  <si>
    <t>Oprava ocelového zábradlí svařovaného nebo šroubovaného montáž</t>
  </si>
  <si>
    <t>https://podminky.urs.cz/item/CS_URS_2025_01/911121311</t>
  </si>
  <si>
    <t>Montáž zábradlí, včetně kotev a vrtů</t>
  </si>
  <si>
    <t>936942211</t>
  </si>
  <si>
    <t>Zhotovení tabulky s letopočtem opravy mostu vložením šablony do bednění</t>
  </si>
  <si>
    <t>-391653047</t>
  </si>
  <si>
    <t>Zhotovení tabulky s letopočtem opravy nebo větší údržby vložením šablony do bednění</t>
  </si>
  <si>
    <t>https://podminky.urs.cz/item/CS_URS_2025_01/936942211</t>
  </si>
  <si>
    <t>938121111</t>
  </si>
  <si>
    <t>Odstranění náletových křovin, dřevin a travnatého porostu ve výškách v okolí říms a křídel</t>
  </si>
  <si>
    <t>576058021</t>
  </si>
  <si>
    <t>Odstraňování náletových křovin, dřevin a travnatého porostu ve výškách v okolí mostních říms a křídel</t>
  </si>
  <si>
    <t>https://podminky.urs.cz/item/CS_URS_2025_01/938121111</t>
  </si>
  <si>
    <t>Odstranění křovin z okolí mostu</t>
  </si>
  <si>
    <t>943211111</t>
  </si>
  <si>
    <t>Montáž lešení prostorového rámového lehkého s podlahami zatížení do 200 kg/m2 v do 10 m</t>
  </si>
  <si>
    <t>522821294</t>
  </si>
  <si>
    <t>Lešení prostorové rámové lehké pracovní s podlahami s provozním zatížením tř. 3 do 200 kg/m2 výšky do 10 m montáž</t>
  </si>
  <si>
    <t>https://podminky.urs.cz/item/CS_URS_2025_01/943211111</t>
  </si>
  <si>
    <t>Klenba</t>
  </si>
  <si>
    <t>4*8*3,2</t>
  </si>
  <si>
    <t>křídla</t>
  </si>
  <si>
    <t>(8,2*2+10,2*2)*3,2/2</t>
  </si>
  <si>
    <t>943211211</t>
  </si>
  <si>
    <t>Příplatek k lešení prostorovému rámovému lehkému s podlahami do 200 kg/m2 v do 10 m za každý den použití</t>
  </si>
  <si>
    <t>1185883233</t>
  </si>
  <si>
    <t>Lešení prostorové rámové lehké pracovní s podlahami s provozním zatížením tř. 3 do 200 kg/m2 výšky do 10 m příplatek k ceně za každý den použití</t>
  </si>
  <si>
    <t>https://podminky.urs.cz/item/CS_URS_2025_01/943211211</t>
  </si>
  <si>
    <t>nájem po dobu 2měsíců</t>
  </si>
  <si>
    <t>161,28*2*30</t>
  </si>
  <si>
    <t>943211811</t>
  </si>
  <si>
    <t>Demontáž lešení prostorového rámového lehkého s podlahami zatížení do 200 kg/m2 v do 10 m</t>
  </si>
  <si>
    <t>-996388046</t>
  </si>
  <si>
    <t>Lešení prostorové rámové lehké pracovní s podlahami s provozním zatížením tř. 3 do 200 kg/m2 výšky do 10 m demontáž</t>
  </si>
  <si>
    <t>https://podminky.urs.cz/item/CS_URS_2025_01/943211811</t>
  </si>
  <si>
    <t>948411111</t>
  </si>
  <si>
    <t>Zřízení podpěrné skruže dočasné kovové z věží výšky do 10 m</t>
  </si>
  <si>
    <t>33921912</t>
  </si>
  <si>
    <t>Podpěrné skruže a podpěry dočasné kovové zřízení skruží z věží výšky do 10 m</t>
  </si>
  <si>
    <t>https://podminky.urs.cz/item/CS_URS_2025_01/948411111</t>
  </si>
  <si>
    <t>Podepření vykonzolované části římsy a spádové desky</t>
  </si>
  <si>
    <t>4,812*7,0*1,0+1,5*(0,5+11+0,5-7,0)*1,0</t>
  </si>
  <si>
    <t>948411211</t>
  </si>
  <si>
    <t>Odstranění podpěrné skruže dočasné kovové z věží výšky do 10 m</t>
  </si>
  <si>
    <t>1242792035</t>
  </si>
  <si>
    <t>Podpěrné skruže a podpěry dočasné kovové odstranění skruží z věží výšky do 10 m</t>
  </si>
  <si>
    <t>https://podminky.urs.cz/item/CS_URS_2025_01/948411211</t>
  </si>
  <si>
    <t>948411911</t>
  </si>
  <si>
    <t>Měsíční nájemné podpěrné skruže dočasné kovové z věží výšky do 10 m</t>
  </si>
  <si>
    <t>-854181307</t>
  </si>
  <si>
    <t>Podpěrné skruže a podpěry dočasné kovové měsíční nájemné skruží z věží výšky do 10 m</t>
  </si>
  <si>
    <t>https://podminky.urs.cz/item/CS_URS_2025_01/948411911</t>
  </si>
  <si>
    <t>2*41,184</t>
  </si>
  <si>
    <t>948521111</t>
  </si>
  <si>
    <t>Zřízení podpěrný rošt dočasný z dřevěných příhradových nosníků</t>
  </si>
  <si>
    <t>2082273284</t>
  </si>
  <si>
    <t>Podpěrný rošt dočasný ze dřeva z příhradových nosníků zřízení</t>
  </si>
  <si>
    <t>https://podminky.urs.cz/item/CS_URS_2025_01/948521111</t>
  </si>
  <si>
    <t>7,0*1,0+(0,5+11+0,5-7,0)*1,0</t>
  </si>
  <si>
    <t>948521121</t>
  </si>
  <si>
    <t>Odstranění podpěrný rošt dočasný z dřevěných příhradových nosníků</t>
  </si>
  <si>
    <t>-1882392546</t>
  </si>
  <si>
    <t>Podpěrný rošt dočasný ze dřeva z příhradových nosníků odstranění</t>
  </si>
  <si>
    <t>https://podminky.urs.cz/item/CS_URS_2025_01/948521121</t>
  </si>
  <si>
    <t>948521129</t>
  </si>
  <si>
    <t>Měsíční nájemné podpěrný rošt dočasný z dřevěných příhradových nosníků</t>
  </si>
  <si>
    <t>-800104247</t>
  </si>
  <si>
    <t>Podpěrný rošt dočasný ze dřeva z příhradových nosníků měsíční nájemné</t>
  </si>
  <si>
    <t>https://podminky.urs.cz/item/CS_URS_2025_01/948521129</t>
  </si>
  <si>
    <t>2*12</t>
  </si>
  <si>
    <t>962021112</t>
  </si>
  <si>
    <t>Bourání mostních zdí a pilířů z kamene</t>
  </si>
  <si>
    <t>2033503230</t>
  </si>
  <si>
    <t>Bourání mostních konstrukcí zdiva a pilířů z kamene nebo cihel</t>
  </si>
  <si>
    <t>https://podminky.urs.cz/item/CS_URS_2025_01/962021112</t>
  </si>
  <si>
    <t>Ubourání kamenné čelní zdi (čelní zed vpravo)</t>
  </si>
  <si>
    <t>(1,01*0,7+0,8*0,135)*8,5</t>
  </si>
  <si>
    <t>962051111</t>
  </si>
  <si>
    <t>Bourání mostních zdí a pilířů z ŽB</t>
  </si>
  <si>
    <t>-484123923</t>
  </si>
  <si>
    <t>Bourání mostních konstrukcí zdiva a pilířů ze železového betonu</t>
  </si>
  <si>
    <t>https://podminky.urs.cz/item/CS_URS_2025_01/962051111</t>
  </si>
  <si>
    <t>Ubourání železobetonové římsy včetně čelní zdi</t>
  </si>
  <si>
    <t>(1,3)*8,5</t>
  </si>
  <si>
    <t>966075141</t>
  </si>
  <si>
    <t>Odstranění kovového zábradlí vcelku</t>
  </si>
  <si>
    <t>421413367</t>
  </si>
  <si>
    <t>Odstranění různých konstrukcí na mostech kovového zábradlí vcelku</t>
  </si>
  <si>
    <t>https://podminky.urs.cz/item/CS_URS_2025_01/966075141</t>
  </si>
  <si>
    <t>Odstranění stávajícího zábradlí z kamenné římsy</t>
  </si>
  <si>
    <t>2*8,5</t>
  </si>
  <si>
    <t>977211115</t>
  </si>
  <si>
    <t>Řezání stěnovou pilou betonových nebo ŽB kcí s výztuží průměru do 16 mm hl přes 520 do 680 mm</t>
  </si>
  <si>
    <t>83269197</t>
  </si>
  <si>
    <t>Řezání konstrukcí stěnovou pilou betonových nebo železobetonových průměru řezané výztuže do 16 mm hloubka řezu přes 520 do 680 mm</t>
  </si>
  <si>
    <t>https://podminky.urs.cz/item/CS_URS_2025_01/977211115</t>
  </si>
  <si>
    <t>977211135</t>
  </si>
  <si>
    <t>Řezání stěnovou pilou kcí z kamene hl přes 520 do 680 mm</t>
  </si>
  <si>
    <t>-89433076</t>
  </si>
  <si>
    <t>Řezání konstrukcí stěnovou pilou z kamene hloubka řezu přes 520 do 680 mm</t>
  </si>
  <si>
    <t>https://podminky.urs.cz/item/CS_URS_2025_01/977211135</t>
  </si>
  <si>
    <t>985111211</t>
  </si>
  <si>
    <t>Odsekání betonu stěn tl do 80 mm</t>
  </si>
  <si>
    <t>-336363890</t>
  </si>
  <si>
    <t>Odsekání vrstev betonu stěn, tloušťka odsekané vrstvy do 80 mm</t>
  </si>
  <si>
    <t>https://podminky.urs.cz/item/CS_URS_2025_01/985111211</t>
  </si>
  <si>
    <t>Odstranění přibetonávky tl 50mm</t>
  </si>
  <si>
    <t>5,7*8,2/2*2</t>
  </si>
  <si>
    <t>5,7*10,2/2*2</t>
  </si>
  <si>
    <t>zachovaná část čela klenby</t>
  </si>
  <si>
    <t>(6*1/2*2+2*0,8*4,5)*2</t>
  </si>
  <si>
    <t>985111221</t>
  </si>
  <si>
    <t>Odsekání betonu líce kleneb a podhledů tl do 80 mm</t>
  </si>
  <si>
    <t>-1685363501</t>
  </si>
  <si>
    <t>Odsekání vrstev betonu líce kleneb a podhledů, tloušťka odsekané vrstvy do 80 mm</t>
  </si>
  <si>
    <t>https://podminky.urs.cz/item/CS_URS_2025_01/985111221</t>
  </si>
  <si>
    <t>opěry klenby</t>
  </si>
  <si>
    <t>8*2,41*2</t>
  </si>
  <si>
    <t>líc klenby</t>
  </si>
  <si>
    <t>3,1415*2*8</t>
  </si>
  <si>
    <t>985121122</t>
  </si>
  <si>
    <t>Tryskání degradovaného betonu stěn a rubu kleneb vodou pod tlakem přes 300 do 1250 barů</t>
  </si>
  <si>
    <t>1593947913</t>
  </si>
  <si>
    <t>Tryskání degradovaného betonu stěn, rubu kleneb a podlah vodou pod tlakem přes 300 do 1 250 barů</t>
  </si>
  <si>
    <t>https://podminky.urs.cz/item/CS_URS_2025_01/985121122</t>
  </si>
  <si>
    <t>římsy na křídlech</t>
  </si>
  <si>
    <t>(8,2*2+10,2*2)*1,2*(0,6+0,1)</t>
  </si>
  <si>
    <t>985121222</t>
  </si>
  <si>
    <t>Tryskání degradovaného betonu líce kleneb vodou pod tlakem přes 300 do 1250 barů</t>
  </si>
  <si>
    <t>-1168113450</t>
  </si>
  <si>
    <t>Tryskání degradovaného betonu líce kleneb a podhledů vodou pod tlakem přes 300 do 1 250 barů</t>
  </si>
  <si>
    <t>https://podminky.urs.cz/item/CS_URS_2025_01/985121222</t>
  </si>
  <si>
    <t>985131111</t>
  </si>
  <si>
    <t>Očištění ploch stěn, rubu kleneb a podlah tlakovou vodou</t>
  </si>
  <si>
    <t>1611355106</t>
  </si>
  <si>
    <t>https://podminky.urs.cz/item/CS_URS_2025_01/985131111</t>
  </si>
  <si>
    <t>985132111</t>
  </si>
  <si>
    <t>Očištění ploch líce kleneb a podhledů tlakovou vodou</t>
  </si>
  <si>
    <t>2053983095</t>
  </si>
  <si>
    <t>https://podminky.urs.cz/item/CS_URS_2025_01/985132111</t>
  </si>
  <si>
    <t>71</t>
  </si>
  <si>
    <t>985142212</t>
  </si>
  <si>
    <t>Vysekání spojovací hmoty ze spár zdiva hl přes 40 mm dl přes 6 do 12 m/m2</t>
  </si>
  <si>
    <t>-683705332</t>
  </si>
  <si>
    <t>Vysekání spojovací hmoty ze spár zdiva včetně vyčištění hloubky spáry přes 40 mm délky spáry na 1 m2 upravované plochy přes 6 do 12 m</t>
  </si>
  <si>
    <t>https://podminky.urs.cz/item/CS_URS_2025_01/985142212</t>
  </si>
  <si>
    <t>72</t>
  </si>
  <si>
    <t>985211112</t>
  </si>
  <si>
    <t>Vyklínování uvolněných kamenů ve zdivu se spárami dl přes 6 do 12 m/m2</t>
  </si>
  <si>
    <t>-1042250228</t>
  </si>
  <si>
    <t>Vyklínování uvolněných kamenů zdiva úlomky kamene, popřípadě cihel délky spáry na 1 m2 upravované plochy přes 6 do 12 m</t>
  </si>
  <si>
    <t>https://podminky.urs.cz/item/CS_URS_2025_01/985211112</t>
  </si>
  <si>
    <t>potřeba odhadnuta na 20%</t>
  </si>
  <si>
    <t>(88,824+131,28)*0,2</t>
  </si>
  <si>
    <t>73</t>
  </si>
  <si>
    <t>985221112</t>
  </si>
  <si>
    <t>Doplnění zdiva kamenem do aktivované malty se spárami dl přes 6 do 12 m/m2</t>
  </si>
  <si>
    <t>2104936974</t>
  </si>
  <si>
    <t>Doplnění zdiva ručně do aktivované malty kamenem délky spáry na 1 m2 upravované plochy přes 6 do 12 m</t>
  </si>
  <si>
    <t>https://podminky.urs.cz/item/CS_URS_2025_01/985221112</t>
  </si>
  <si>
    <t>potřeba odhadnuta na 10%</t>
  </si>
  <si>
    <t>(88,824+131,28)*0,1*0,6</t>
  </si>
  <si>
    <t>74</t>
  </si>
  <si>
    <t>58381075</t>
  </si>
  <si>
    <t>haklík hrubý(1t=2,0m2)</t>
  </si>
  <si>
    <t>-1236507234</t>
  </si>
  <si>
    <t>(88,824+131,28)*0,1*0,6*2,4</t>
  </si>
  <si>
    <t>75</t>
  </si>
  <si>
    <t>985232112</t>
  </si>
  <si>
    <t>Hloubkové spárování zdiva aktivovanou maltou spára hl do 80 mm dl přes 6 do 12 m/m2</t>
  </si>
  <si>
    <t>1106032105</t>
  </si>
  <si>
    <t>Hloubkové spárování zdiva hloubky přes 40 do 80 mm aktivovanou maltou délky spáry na 1 m2 upravované plochy přes 6 do 12 m</t>
  </si>
  <si>
    <t>https://podminky.urs.cz/item/CS_URS_2025_01/985232112</t>
  </si>
  <si>
    <t>76</t>
  </si>
  <si>
    <t>985233121</t>
  </si>
  <si>
    <t>Úprava spár po spárování zdiva uhlazením spára dl přes 6 do 12 m/m2</t>
  </si>
  <si>
    <t>-1727611264</t>
  </si>
  <si>
    <t>Úprava spár po spárování zdiva kamenného nebo cihelného délky spáry na 1 m2 upravované plochy přes 6 do 12 m uhlazením</t>
  </si>
  <si>
    <t>https://podminky.urs.cz/item/CS_URS_2025_01/985233121</t>
  </si>
  <si>
    <t>77</t>
  </si>
  <si>
    <t>985311113</t>
  </si>
  <si>
    <t>Reprofilace stěn cementovou sanační maltou tl přes 20 do 30 mm</t>
  </si>
  <si>
    <t>1188590514</t>
  </si>
  <si>
    <t>Reprofilace betonu sanačními maltami na cementové bázi ručně stěn, tloušťky přes 20 do 30 mm</t>
  </si>
  <si>
    <t>https://podminky.urs.cz/item/CS_URS_2025_01/985311113</t>
  </si>
  <si>
    <t>lokální sanace říms na křídlech - potřeba odhadnuta na 10%</t>
  </si>
  <si>
    <t>((8,2*2+10,2*2)*1,2*(0,6+0,1))*0,1</t>
  </si>
  <si>
    <t>78</t>
  </si>
  <si>
    <t>985331215</t>
  </si>
  <si>
    <t>Dodatečné vlepování betonářské výztuže D 16 mm do chemické malty včetně vyvrtání otvoru</t>
  </si>
  <si>
    <t>-1066314208</t>
  </si>
  <si>
    <t>Dodatečné vlepování betonářské výztuže včetně vyvrtání a vyčištění otvoru chemickou maltou průměr výztuže 16 mm</t>
  </si>
  <si>
    <t>https://podminky.urs.cz/item/CS_URS_2025_01/985331215</t>
  </si>
  <si>
    <t xml:space="preserve">kotvení do čelních zdí (2x po 300mm) </t>
  </si>
  <si>
    <t>11/0,3*2</t>
  </si>
  <si>
    <t>74kotev pro každou římsu, délka vrtu 0,2m</t>
  </si>
  <si>
    <t>74*2*0,2</t>
  </si>
  <si>
    <t>79</t>
  </si>
  <si>
    <t>13021015</t>
  </si>
  <si>
    <t>tyč ocelová kruhová žebírková DIN 488 jakost B500B (10 505) výztuž do betonu D 16mm</t>
  </si>
  <si>
    <t>-2075799229</t>
  </si>
  <si>
    <t>81,5950920245399*0,00163 "Přepočtené koeficientem množství</t>
  </si>
  <si>
    <t>998</t>
  </si>
  <si>
    <t>Přesun hmot</t>
  </si>
  <si>
    <t>80</t>
  </si>
  <si>
    <t>998212111</t>
  </si>
  <si>
    <t>Přesun hmot pro mosty zděné, monolitické betonové nebo ocelové v do 20 m</t>
  </si>
  <si>
    <t>609922768</t>
  </si>
  <si>
    <t>Přesun hmot pro mosty zděné, betonové monolitické, spřažené ocelobetonové nebo kovové vodorovná dopravní vzdálenost do 100 m výška mostu do 20 m</t>
  </si>
  <si>
    <t>https://podminky.urs.cz/item/CS_URS_2025_01/998212111</t>
  </si>
  <si>
    <t>PSV</t>
  </si>
  <si>
    <t>Práce a dodávky PSV</t>
  </si>
  <si>
    <t>711</t>
  </si>
  <si>
    <t>Izolace proti vodě, vlhkosti a plynům</t>
  </si>
  <si>
    <t>81</t>
  </si>
  <si>
    <t>457451133</t>
  </si>
  <si>
    <t>Ochranná betonová vrstva na izolaci přesýpaných objektů tl 60 mm s výztuží sítí beton C 25/30</t>
  </si>
  <si>
    <t>972468585</t>
  </si>
  <si>
    <t>Ochranná betonová vrstva na izolaci přesýpaných objektů tloušťky 60 mm s vyhlazením povrchu s výztuží ze sítí C 25/30</t>
  </si>
  <si>
    <t>https://podminky.urs.cz/item/CS_URS_2025_01/457451133</t>
  </si>
  <si>
    <t>Tvrdá ochranná vrstva z betonu vyztuženého ocelovou sítí</t>
  </si>
  <si>
    <t>vodorovná plocha</t>
  </si>
  <si>
    <t>97,5</t>
  </si>
  <si>
    <t>svislá plocha</t>
  </si>
  <si>
    <t>2*11*0,3</t>
  </si>
  <si>
    <t>82</t>
  </si>
  <si>
    <t>711111001</t>
  </si>
  <si>
    <t>Provedení izolace proti zemní vlhkosti vodorovné za studena nátěrem penetračním</t>
  </si>
  <si>
    <t>147081687</t>
  </si>
  <si>
    <t>Provedení izolace proti zemní vlhkosti natěradly a tmely za studena na ploše vodorovné V nátěrem penetračním</t>
  </si>
  <si>
    <t>https://podminky.urs.cz/item/CS_URS_2025_01/711111001</t>
  </si>
  <si>
    <t>83</t>
  </si>
  <si>
    <t>711112001</t>
  </si>
  <si>
    <t>Provedení izolace proti zemní vlhkosti svislé za studena nátěrem penetračním</t>
  </si>
  <si>
    <t>351814341</t>
  </si>
  <si>
    <t>Provedení izolace proti zemní vlhkosti natěradly a tmely za studena na ploše svislé S nátěrem penetračním</t>
  </si>
  <si>
    <t>https://podminky.urs.cz/item/CS_URS_2025_01/711112001</t>
  </si>
  <si>
    <t>11163150</t>
  </si>
  <si>
    <t>lak penetrační asfaltový</t>
  </si>
  <si>
    <t>1219151160</t>
  </si>
  <si>
    <t>0,0003*(97,5+22)</t>
  </si>
  <si>
    <t>85</t>
  </si>
  <si>
    <t>711141559</t>
  </si>
  <si>
    <t>Provedení izolace proti zemní vlhkosti pásy přitavením vodorovné NAIP</t>
  </si>
  <si>
    <t>1261852213</t>
  </si>
  <si>
    <t>Provedení izolace proti zemní vlhkosti pásy přitavením NAIP na ploše vodorovné V</t>
  </si>
  <si>
    <t>https://podminky.urs.cz/item/CS_URS_2025_01/711141559</t>
  </si>
  <si>
    <t>7,5*13</t>
  </si>
  <si>
    <t>86</t>
  </si>
  <si>
    <t>711142559</t>
  </si>
  <si>
    <t>Provedení izolace proti zemní vlhkosti pásy přitavením svislé NAIP</t>
  </si>
  <si>
    <t>-11654955</t>
  </si>
  <si>
    <t>Provedení izolace proti zemní vlhkosti pásy přitavením NAIP na ploše svislé S</t>
  </si>
  <si>
    <t>https://podminky.urs.cz/item/CS_URS_2025_01/711142559</t>
  </si>
  <si>
    <t>2*(0,5+0,5)*11</t>
  </si>
  <si>
    <t>87</t>
  </si>
  <si>
    <t>62855002</t>
  </si>
  <si>
    <t>pás asfaltový natavitelný modifikovaný SBS s vložkou z polyesterové rohože a spalitelnou PE fólií nebo jemnozrnným minerálním posypem na horním povrchu tl 5,0mm</t>
  </si>
  <si>
    <t>2054691743</t>
  </si>
  <si>
    <t>přepočet koeficientem množství</t>
  </si>
  <si>
    <t>119,5*1,15</t>
  </si>
  <si>
    <t>88</t>
  </si>
  <si>
    <t>711491177</t>
  </si>
  <si>
    <t>Připevnění doplňků izolace proti vodě nerezovou lištou</t>
  </si>
  <si>
    <t>679863810</t>
  </si>
  <si>
    <t>Provedení doplňků izolace proti vodě textilií připevnění izolace nerezovou lištou</t>
  </si>
  <si>
    <t>https://podminky.urs.cz/item/CS_URS_2025_01/711491177</t>
  </si>
  <si>
    <t>2*11</t>
  </si>
  <si>
    <t>89</t>
  </si>
  <si>
    <t>311403421R</t>
  </si>
  <si>
    <t>vrut nerez 5x70mm</t>
  </si>
  <si>
    <t>100 kus</t>
  </si>
  <si>
    <t>-1946605268</t>
  </si>
  <si>
    <t>vrtu do hmoždinek rozteč max 300mm</t>
  </si>
  <si>
    <t>11/0,3</t>
  </si>
  <si>
    <t>2*37/100</t>
  </si>
  <si>
    <t>90</t>
  </si>
  <si>
    <t>69334025R</t>
  </si>
  <si>
    <t>lišta nerez výška 50mm, tl. 5mm</t>
  </si>
  <si>
    <t>1068666044</t>
  </si>
  <si>
    <t>91</t>
  </si>
  <si>
    <t>711491571</t>
  </si>
  <si>
    <t>Provedení izolace proti vodě volně položenou pojistně hydroizolační fólií na svislé ploše</t>
  </si>
  <si>
    <t>1914192845</t>
  </si>
  <si>
    <t>Provedení pojistné izolace proti vodě fólií položenou volně s přelepením spojů na ploše svislé S</t>
  </si>
  <si>
    <t>https://podminky.urs.cz/item/CS_URS_2025_01/711491571</t>
  </si>
  <si>
    <t>92</t>
  </si>
  <si>
    <t>28323080</t>
  </si>
  <si>
    <t>fólie LDPE (900 kg/m3) pro stavbu železnic tl 2mm</t>
  </si>
  <si>
    <t>92912666</t>
  </si>
  <si>
    <t>104,1*1,15</t>
  </si>
  <si>
    <t>93</t>
  </si>
  <si>
    <t>711691172</t>
  </si>
  <si>
    <t>Provedení rubové hydroizolace podchodů ochranné vrstvy z textilie</t>
  </si>
  <si>
    <t>-383119078</t>
  </si>
  <si>
    <t>Provedení izolace podchodů a objektů v podzemí, tunelů a štol ostatní opěr nebo kleneb rubové z textilií vrstvy ochranné</t>
  </si>
  <si>
    <t>https://podminky.urs.cz/item/CS_URS_2025_01/711691172</t>
  </si>
  <si>
    <t>94</t>
  </si>
  <si>
    <t>69311082</t>
  </si>
  <si>
    <t>geotextilie netkaná separační, ochranná, filtrační, drenážní PP 500g/m2</t>
  </si>
  <si>
    <t>141947020</t>
  </si>
  <si>
    <t>95</t>
  </si>
  <si>
    <t>711713116</t>
  </si>
  <si>
    <t>Izolace proti vodě provedení detailů spár 20 x 30 mm za studena tmelem</t>
  </si>
  <si>
    <t>-1215355175</t>
  </si>
  <si>
    <t>Provedení detailů natěradly a tmely za studena tmelem asfaltovým, spár průřezu 20 x 30 mm</t>
  </si>
  <si>
    <t>https://podminky.urs.cz/item/CS_URS_2025_01/711713116</t>
  </si>
  <si>
    <t>96</t>
  </si>
  <si>
    <t>24638020</t>
  </si>
  <si>
    <t>tmel bitumenový izolační trvale pružný</t>
  </si>
  <si>
    <t>-214417873</t>
  </si>
  <si>
    <t>22*0,777 "Přepočtené koeficientem množství</t>
  </si>
  <si>
    <t>97</t>
  </si>
  <si>
    <t>931992124</t>
  </si>
  <si>
    <t>Výplň dilatačních spár z extrudovaného polystyrénu tl 50 mm</t>
  </si>
  <si>
    <t>-1159684654</t>
  </si>
  <si>
    <t>Výplň dilatačních spár z polystyrenu extrudovaného, tloušťky 50 mm</t>
  </si>
  <si>
    <t>https://podminky.urs.cz/item/CS_URS_2025_01/931992124</t>
  </si>
  <si>
    <t>Ochrana svislé části izolace tl. 50mm, výška 105mm</t>
  </si>
  <si>
    <t>2*11*0,105</t>
  </si>
  <si>
    <t>98</t>
  </si>
  <si>
    <t>998711101</t>
  </si>
  <si>
    <t>Přesun hmot tonážní pro izolace proti vodě, vlhkosti a plynům v objektech v do 6 m</t>
  </si>
  <si>
    <t>1238806213</t>
  </si>
  <si>
    <t>Přesun hmot pro izolace proti vodě, vlhkosti a plynům stanovený z hmotnosti přesunovaného materiálu vodorovná dopravní vzdálenost do 50 m základní v objektech výšky do 6 m</t>
  </si>
  <si>
    <t>https://podminky.urs.cz/item/CS_URS_2025_01/998711101</t>
  </si>
  <si>
    <t>99</t>
  </si>
  <si>
    <t>998711199</t>
  </si>
  <si>
    <t>Příplatek k přesunu hmot tonážnímu pro izolace proti vodě, vlhkosti a plynům za zvětšený přesun ZKD 1000 m</t>
  </si>
  <si>
    <t>642788650</t>
  </si>
  <si>
    <t>Přesun hmot pro izolace proti vodě, vlhkosti a plynům stanovený z hmotnosti přesunovaného materiálu vodorovná dopravní vzdálenost do 50 m Příplatek k cenám za zvětšený přesun přes vymezenou vodorovnou dopravní vzdálenost za každých dalších započatých 1000 m</t>
  </si>
  <si>
    <t>https://podminky.urs.cz/item/CS_URS_2025_01/998711199</t>
  </si>
  <si>
    <t>100</t>
  </si>
  <si>
    <t>011514000</t>
  </si>
  <si>
    <t>Stavebně-technický průzkum</t>
  </si>
  <si>
    <t>soubor</t>
  </si>
  <si>
    <t>262144</t>
  </si>
  <si>
    <t>760405408</t>
  </si>
  <si>
    <t>Zhodnocení stavu konstrukce po odstranění přibetonávky pro případnou úpravu navržené technologie.</t>
  </si>
  <si>
    <t>101</t>
  </si>
  <si>
    <t>013244000</t>
  </si>
  <si>
    <t>Dokumentace pro provádění stavby</t>
  </si>
  <si>
    <t>-584794517</t>
  </si>
  <si>
    <t>Dopracování detailů nutných pro realizaci.</t>
  </si>
  <si>
    <t>102</t>
  </si>
  <si>
    <t>013294000</t>
  </si>
  <si>
    <t>Ostatní dokumentace stavby</t>
  </si>
  <si>
    <t>1153444472</t>
  </si>
  <si>
    <t>Zajištění povodňového a havarijního plánu.</t>
  </si>
  <si>
    <t>103</t>
  </si>
  <si>
    <t>013294000R1</t>
  </si>
  <si>
    <t>Ostatní dokumentace stavby - Mostní list</t>
  </si>
  <si>
    <t>-499529390</t>
  </si>
  <si>
    <t>104</t>
  </si>
  <si>
    <t>013294000R2</t>
  </si>
  <si>
    <t>Ostatní dokumentace stavby - Hlavní mostní prohlídka</t>
  </si>
  <si>
    <t>-1084215731</t>
  </si>
  <si>
    <t>105</t>
  </si>
  <si>
    <t>020001000</t>
  </si>
  <si>
    <t>Příprava staveniště</t>
  </si>
  <si>
    <t>-2103826456</t>
  </si>
  <si>
    <t>106</t>
  </si>
  <si>
    <t>032002000</t>
  </si>
  <si>
    <t>Vybavení staveniště</t>
  </si>
  <si>
    <t>-864306277</t>
  </si>
  <si>
    <t>107</t>
  </si>
  <si>
    <t>034002000</t>
  </si>
  <si>
    <t>Zabezpečení staveniště</t>
  </si>
  <si>
    <t>413143130</t>
  </si>
  <si>
    <t>Oplocení a hlídání staveniště.</t>
  </si>
  <si>
    <t>108</t>
  </si>
  <si>
    <t>034703000</t>
  </si>
  <si>
    <t>Ochranné konstrukce</t>
  </si>
  <si>
    <t>333675454</t>
  </si>
  <si>
    <t>Zajištění bezpečného převedení dopravy a chodců pod rekonstruovanou klenbou.</t>
  </si>
  <si>
    <t>109</t>
  </si>
  <si>
    <t>035002000</t>
  </si>
  <si>
    <t>Pronájem ploch, objektů</t>
  </si>
  <si>
    <t>-10133033</t>
  </si>
  <si>
    <t>110</t>
  </si>
  <si>
    <t>039002000</t>
  </si>
  <si>
    <t>Zrušení zařízení staveniště</t>
  </si>
  <si>
    <t>-655818779</t>
  </si>
  <si>
    <t>111</t>
  </si>
  <si>
    <t>072103000</t>
  </si>
  <si>
    <t>Silniční provoz - projednání DIO a zajištění DIR</t>
  </si>
  <si>
    <t>311035578</t>
  </si>
  <si>
    <t>112</t>
  </si>
  <si>
    <t>072203000</t>
  </si>
  <si>
    <t>Silniční provoz - zajištění DIO (dopravní značení)</t>
  </si>
  <si>
    <t>1678674085</t>
  </si>
  <si>
    <t>SO 01-20-02 - Železniční most v evid. km 12,684</t>
  </si>
  <si>
    <t>336034020</t>
  </si>
  <si>
    <t>50+225</t>
  </si>
  <si>
    <t>113151111</t>
  </si>
  <si>
    <t>Rozebrání zpevněných ploch ze silničních dílců</t>
  </si>
  <si>
    <t>-1480483877</t>
  </si>
  <si>
    <t>Rozebírání zpevněných ploch s přemístěním na skládku na vzdálenost do 20 m nebo s naložením na dopravní prostředek ze silničních panelů</t>
  </si>
  <si>
    <t>https://podminky.urs.cz/item/CS_URS_2025_01/113151111</t>
  </si>
  <si>
    <t>Přístupová cesta</t>
  </si>
  <si>
    <t>(35+10)*3</t>
  </si>
  <si>
    <t>113152112</t>
  </si>
  <si>
    <t>Odstranění podkladů zpevněných ploch z kameniva drceného</t>
  </si>
  <si>
    <t>-1224089684</t>
  </si>
  <si>
    <t>Odstranění podkladů zpevněných ploch s přemístěním na skládku na vzdálenost do 20 m nebo s naložením na dopravní prostředek z kameniva drceného</t>
  </si>
  <si>
    <t>https://podminky.urs.cz/item/CS_URS_2025_01/113152112</t>
  </si>
  <si>
    <t>(35+10)*(3+2*0,15)*0,1</t>
  </si>
  <si>
    <t>113311121</t>
  </si>
  <si>
    <t>Odstranění geotextilií v komunikacích</t>
  </si>
  <si>
    <t>-138977186</t>
  </si>
  <si>
    <t>Odstranění geosyntetik s uložením na vzdálenost do 20 m nebo naložením na dopravní prostředek geotextilie</t>
  </si>
  <si>
    <t>https://podminky.urs.cz/item/CS_URS_2025_01/113311121</t>
  </si>
  <si>
    <t>(35+10)*(3+2*0,25)</t>
  </si>
  <si>
    <t>475423816</t>
  </si>
  <si>
    <t>Zajištění a ochrana kabelového vedení SŽ a 2 ČD Telematika.</t>
  </si>
  <si>
    <t>3*17</t>
  </si>
  <si>
    <t>582054151</t>
  </si>
  <si>
    <t>17*0,395*6,2</t>
  </si>
  <si>
    <t>5,0*6,5*0,2+5,0*6,5*0,3</t>
  </si>
  <si>
    <t>1377811531</t>
  </si>
  <si>
    <t>1016011451</t>
  </si>
  <si>
    <t>přehutnění ponechaného zásypu klenby</t>
  </si>
  <si>
    <t>17*7,09</t>
  </si>
  <si>
    <t>5,0*6,5+5,0*6,5</t>
  </si>
  <si>
    <t>1149387639</t>
  </si>
  <si>
    <t>30,4</t>
  </si>
  <si>
    <t>1417051068</t>
  </si>
  <si>
    <t>46,65</t>
  </si>
  <si>
    <t>1702562027</t>
  </si>
  <si>
    <t>46,65*2,1</t>
  </si>
  <si>
    <t>-1167097982</t>
  </si>
  <si>
    <t>(10,25*2+15,0*2)*2,5*1,2</t>
  </si>
  <si>
    <t>1962618416</t>
  </si>
  <si>
    <t>-1338194636</t>
  </si>
  <si>
    <t>151,5*0,025 "Přepočtené koeficientem množství</t>
  </si>
  <si>
    <t>-679325437</t>
  </si>
  <si>
    <t>-1048322252</t>
  </si>
  <si>
    <t>151,5*0,025</t>
  </si>
  <si>
    <t>-1006404392</t>
  </si>
  <si>
    <t>991366176</t>
  </si>
  <si>
    <t>756802390</t>
  </si>
  <si>
    <t>243595690</t>
  </si>
  <si>
    <t>-391189111</t>
  </si>
  <si>
    <t>-1092157665</t>
  </si>
  <si>
    <t>1284036078</t>
  </si>
  <si>
    <t>-1009898344</t>
  </si>
  <si>
    <t>275321117</t>
  </si>
  <si>
    <t>Základové patky a bloky mostních konstrukcí ze ŽB C 25/30</t>
  </si>
  <si>
    <t>211107361</t>
  </si>
  <si>
    <t>Základové konstrukce z betonu železového patky a bloky ve výkopu nebo na hlavách pilot C 25/30</t>
  </si>
  <si>
    <t>https://podminky.urs.cz/item/CS_URS_2025_01/275321117</t>
  </si>
  <si>
    <t>0,8*4</t>
  </si>
  <si>
    <t>275321191</t>
  </si>
  <si>
    <t>Příplatek k základovým patkám a blokům mostních konstrukcí ze ŽB za betonáž malého rozsahu do 25 m3</t>
  </si>
  <si>
    <t>-1289247516</t>
  </si>
  <si>
    <t>Základové konstrukce z betonu železového Příplatek k cenám za betonáž malého rozsahu do 25 m3</t>
  </si>
  <si>
    <t>https://podminky.urs.cz/item/CS_URS_2025_01/275321191</t>
  </si>
  <si>
    <t>1302181278</t>
  </si>
  <si>
    <t>(0,8*0,65+0,8*1*2)*4</t>
  </si>
  <si>
    <t>806323184</t>
  </si>
  <si>
    <t>275361116</t>
  </si>
  <si>
    <t>Výztuž základových patek a bloků z betonářské oceli 10 505</t>
  </si>
  <si>
    <t>-830144919</t>
  </si>
  <si>
    <t>Výztuž základových konstrukcí patek a bloků z betonářské oceli 10 505 (R) nebo BSt 500</t>
  </si>
  <si>
    <t>https://podminky.urs.cz/item/CS_URS_2025_01/275361116</t>
  </si>
  <si>
    <t>0,15*3,2</t>
  </si>
  <si>
    <t>291111111</t>
  </si>
  <si>
    <t>Podklad pro zpevněné plochy z kameniva drceného 0 až 63 mm</t>
  </si>
  <si>
    <t>-903521633</t>
  </si>
  <si>
    <t>Podklad pro zpevněné plochy s rozprostřením a s hutněním z kameniva drceného frakce 0 - 63 mm</t>
  </si>
  <si>
    <t>https://podminky.urs.cz/item/CS_URS_2025_01/291111111</t>
  </si>
  <si>
    <t>291211111</t>
  </si>
  <si>
    <t>Zřízení plochy ze silničních panelů do lože tl 50 mm z kameniva</t>
  </si>
  <si>
    <t>-1126751083</t>
  </si>
  <si>
    <t>Zřízení zpevněné plochy ze silničních panelů osazených do lože tl. 50 mm z kameniva</t>
  </si>
  <si>
    <t>https://podminky.urs.cz/item/CS_URS_2025_01/291211111</t>
  </si>
  <si>
    <t>59381006</t>
  </si>
  <si>
    <t>panel silniční 3,00x1,00x0,215m</t>
  </si>
  <si>
    <t>262659584</t>
  </si>
  <si>
    <t>(35+10)*3/(3*1)</t>
  </si>
  <si>
    <t>586786980</t>
  </si>
  <si>
    <t>((10,25*2+15,0*2)*1,2*(0,6))*0,1*0,2</t>
  </si>
  <si>
    <t>-743749861</t>
  </si>
  <si>
    <t>ŽB římsy C 30/37 XF2, XD1</t>
  </si>
  <si>
    <t>(0,174+0,22)*11</t>
  </si>
  <si>
    <t>-102931377</t>
  </si>
  <si>
    <t>2084177112</t>
  </si>
  <si>
    <t>2*(0,1+0,3+0,145+0,07+0,125)*11+4*0,7*0,3</t>
  </si>
  <si>
    <t>1641836351</t>
  </si>
  <si>
    <t>1735247089</t>
  </si>
  <si>
    <t>0,15*4,334</t>
  </si>
  <si>
    <t>-1921760586</t>
  </si>
  <si>
    <t>4*1,345</t>
  </si>
  <si>
    <t>-233181956</t>
  </si>
  <si>
    <t>ŽB deska tl. 100mm (max 260mm) C 30/37 XF2, XD1</t>
  </si>
  <si>
    <t>12,5*0,207*6,8</t>
  </si>
  <si>
    <t>1442127757</t>
  </si>
  <si>
    <t>-419058667</t>
  </si>
  <si>
    <t>7,09*0,35*2+1,75*0,3*4</t>
  </si>
  <si>
    <t>260606840</t>
  </si>
  <si>
    <t>-939135360</t>
  </si>
  <si>
    <t>0,15*17,595</t>
  </si>
  <si>
    <t>1529162407</t>
  </si>
  <si>
    <t>593568772</t>
  </si>
  <si>
    <t>409182808</t>
  </si>
  <si>
    <t>578236585</t>
  </si>
  <si>
    <t>1391492802</t>
  </si>
  <si>
    <t>-1498503456</t>
  </si>
  <si>
    <t>1238001594</t>
  </si>
  <si>
    <t>283543331</t>
  </si>
  <si>
    <t>-564040781</t>
  </si>
  <si>
    <t>919726122</t>
  </si>
  <si>
    <t>Geotextilie pro ochranu, separaci a filtraci netkaná měrná hm přes 200 do 300 g/m2</t>
  </si>
  <si>
    <t>-1641215133</t>
  </si>
  <si>
    <t>Geotextilie netkaná pro ochranu, separaci nebo filtraci měrná hmotnost přes 200 do 300 g/m2</t>
  </si>
  <si>
    <t>https://podminky.urs.cz/item/CS_URS_2025_01/919726122</t>
  </si>
  <si>
    <t>-1566192411</t>
  </si>
  <si>
    <t>1976139999</t>
  </si>
  <si>
    <t>(35+10)*5</t>
  </si>
  <si>
    <t>668178512</t>
  </si>
  <si>
    <t>4*8*5</t>
  </si>
  <si>
    <t>(10,25*2)*6/2+(15,0*2)*6,4/2</t>
  </si>
  <si>
    <t>772436197</t>
  </si>
  <si>
    <t>317,5*2*30</t>
  </si>
  <si>
    <t>1152255529</t>
  </si>
  <si>
    <t>-856047839</t>
  </si>
  <si>
    <t>Ubourání kamenných říms</t>
  </si>
  <si>
    <t>(0,77*0,26+0,765*0,15)*9,0</t>
  </si>
  <si>
    <t>1074761450</t>
  </si>
  <si>
    <t>9,25</t>
  </si>
  <si>
    <t>1427763947</t>
  </si>
  <si>
    <t>7,5*10,25/2*2</t>
  </si>
  <si>
    <t>7,9*15,0/2*2</t>
  </si>
  <si>
    <t>(10,25*2+15,0*2)*1,2*(0,6+0,1)</t>
  </si>
  <si>
    <t>13*2</t>
  </si>
  <si>
    <t>-757648821</t>
  </si>
  <si>
    <t>8*(4,005+0,5)*2</t>
  </si>
  <si>
    <t>-1710900069</t>
  </si>
  <si>
    <t>1891039346</t>
  </si>
  <si>
    <t>-1120249463</t>
  </si>
  <si>
    <t>přespárování zdiva - potřeba odhadnuta na 20%</t>
  </si>
  <si>
    <t>343,719*0,2</t>
  </si>
  <si>
    <t>471876793</t>
  </si>
  <si>
    <t>68,744*0,2</t>
  </si>
  <si>
    <t>-2034080918</t>
  </si>
  <si>
    <t>potřeba odhadnuta na 2%</t>
  </si>
  <si>
    <t>343,719*0,02*0,6</t>
  </si>
  <si>
    <t>-894227825</t>
  </si>
  <si>
    <t>343,719*0,02*0,6*2,4</t>
  </si>
  <si>
    <t>705508928</t>
  </si>
  <si>
    <t>-321734572</t>
  </si>
  <si>
    <t>985241110</t>
  </si>
  <si>
    <t>Plombování zdiva betonem s upěchováním včetně vybourání narušeného zdiva do 1 m3</t>
  </si>
  <si>
    <t>811090180</t>
  </si>
  <si>
    <t>Plombování zdiva včetně vybourání narušeného zdiva betonem s upěchováním, objemu do 1 m3</t>
  </si>
  <si>
    <t>https://podminky.urs.cz/item/CS_URS_2025_01/985241110</t>
  </si>
  <si>
    <t>oprava odražené hrany na okrajích opěry o1 (ve spodní části) - cca 0,5m2</t>
  </si>
  <si>
    <t>0,5*0,4</t>
  </si>
  <si>
    <t>524522418</t>
  </si>
  <si>
    <t>((10,25*2+15,0*2)*1,2*(0,6+0,1))*0,1</t>
  </si>
  <si>
    <t>985331214</t>
  </si>
  <si>
    <t>Dodatečné vlepování betonářské výztuže D 14 mm do chemické malty včetně vyvrtání otvoru</t>
  </si>
  <si>
    <t>936272974</t>
  </si>
  <si>
    <t>Dodatečné vlepování betonářské výztuže včetně vyvrtání a vyčištění otvoru chemickou maltou průměr výztuže 14 mm</t>
  </si>
  <si>
    <t>https://podminky.urs.cz/item/CS_URS_2025_01/985331214</t>
  </si>
  <si>
    <t>13021014</t>
  </si>
  <si>
    <t>tyč ocelová kruhová žebírková DIN 488 jakost B500B (10 505) výztuž do betonu D 14mm</t>
  </si>
  <si>
    <t>-1285243580</t>
  </si>
  <si>
    <t>82,258064516129*0,00124 "Přepočtené koeficientem množství</t>
  </si>
  <si>
    <t>-305390534</t>
  </si>
  <si>
    <t>-1900776148</t>
  </si>
  <si>
    <t>11,6*6,65</t>
  </si>
  <si>
    <t>711131101</t>
  </si>
  <si>
    <t>Provedení izolace proti zemní vlhkosti pásy na sucho vodorovné AIP nebo tkaninou</t>
  </si>
  <si>
    <t>-1871492352</t>
  </si>
  <si>
    <t>Provedení izolace proti zemní vlhkosti pásy na sucho AIP nebo tkaniny na ploše vodorovné V</t>
  </si>
  <si>
    <t>https://podminky.urs.cz/item/CS_URS_2025_01/711131101</t>
  </si>
  <si>
    <t>Asfaltová pásová hydroizolace</t>
  </si>
  <si>
    <t>13,0*6,65</t>
  </si>
  <si>
    <t>711132101</t>
  </si>
  <si>
    <t>Provedení izolace proti zemní vlhkosti pásy na sucho svislé AIP nebo tkaninou</t>
  </si>
  <si>
    <t>-1291575526</t>
  </si>
  <si>
    <t>Provedení izolace proti zemní vlhkosti pásy na sucho AIP nebo tkaniny na ploše svislé S</t>
  </si>
  <si>
    <t>https://podminky.urs.cz/item/CS_URS_2025_01/711132101</t>
  </si>
  <si>
    <t>11*(0,6+(0,15+0,2+0,1))</t>
  </si>
  <si>
    <t>62821109</t>
  </si>
  <si>
    <t>asfaltový pás separační s krycí vrstvou tl do 1,0mm, typu R</t>
  </si>
  <si>
    <t>1041918578</t>
  </si>
  <si>
    <t>86,45</t>
  </si>
  <si>
    <t>11,55</t>
  </si>
  <si>
    <t>98*1,15</t>
  </si>
  <si>
    <t>711491171</t>
  </si>
  <si>
    <t>Provedení doplňků izolace proti vodě na vodorovné ploše z textilií vrstva podkladní</t>
  </si>
  <si>
    <t>79452539</t>
  </si>
  <si>
    <t>Provedení doplňků izolace proti vodě textilií na ploše vodorovné V vrstva podkladní</t>
  </si>
  <si>
    <t>https://podminky.urs.cz/item/CS_URS_2025_01/711491171</t>
  </si>
  <si>
    <t>Přípravná vrstva</t>
  </si>
  <si>
    <t>711491271</t>
  </si>
  <si>
    <t>Provedení doplňků izolace proti vodě na ploše svislé z textilií vrstva podkladní</t>
  </si>
  <si>
    <t>145374438</t>
  </si>
  <si>
    <t>Provedení doplňků izolace proti vodě textilií na ploše svislé S vrstva podkladní</t>
  </si>
  <si>
    <t>https://podminky.urs.cz/item/CS_URS_2025_01/711491271</t>
  </si>
  <si>
    <t>69311081</t>
  </si>
  <si>
    <t>geotextilie netkaná separační, ochranná, filtrační, drenážní PES 300g/m2</t>
  </si>
  <si>
    <t>1703698293</t>
  </si>
  <si>
    <t>-1326508545</t>
  </si>
  <si>
    <t>65110717</t>
  </si>
  <si>
    <t>-1067048516</t>
  </si>
  <si>
    <t>711491471</t>
  </si>
  <si>
    <t>Provedení izolace proti vodě volně položenou pojistně hydroizolační fólií na vodorovné ploše</t>
  </si>
  <si>
    <t>125171502</t>
  </si>
  <si>
    <t>Provedení pojistné izolace proti vodě fólií položenou volně s přelepením spojů na ploše vodorovné V</t>
  </si>
  <si>
    <t>https://podminky.urs.cz/item/CS_URS_2025_01/711491471</t>
  </si>
  <si>
    <t>-744140691</t>
  </si>
  <si>
    <t>77,14</t>
  </si>
  <si>
    <t>77,14*1,15</t>
  </si>
  <si>
    <t>-2019160438</t>
  </si>
  <si>
    <t>86,45+11,55</t>
  </si>
  <si>
    <t>-759345037</t>
  </si>
  <si>
    <t>373673141</t>
  </si>
  <si>
    <t>-1466194417</t>
  </si>
  <si>
    <t>-701960037</t>
  </si>
  <si>
    <t>-79160807</t>
  </si>
  <si>
    <t>672107051</t>
  </si>
  <si>
    <t>013244000.1</t>
  </si>
  <si>
    <t>-559124270</t>
  </si>
  <si>
    <t>-1038665464</t>
  </si>
  <si>
    <t>881833215</t>
  </si>
  <si>
    <t>322664646</t>
  </si>
  <si>
    <t>-830138010</t>
  </si>
  <si>
    <t>-902381140</t>
  </si>
  <si>
    <t>-1193738765</t>
  </si>
  <si>
    <t>1641517291</t>
  </si>
  <si>
    <t>-1701193953</t>
  </si>
  <si>
    <t>1677429044</t>
  </si>
  <si>
    <t>A1</t>
  </si>
  <si>
    <t>Výkopy</t>
  </si>
  <si>
    <t>1014,085</t>
  </si>
  <si>
    <t>BP1</t>
  </si>
  <si>
    <t>Bednení prahů</t>
  </si>
  <si>
    <t>82,68</t>
  </si>
  <si>
    <t>BR1</t>
  </si>
  <si>
    <t>27,015</t>
  </si>
  <si>
    <t>BZ1</t>
  </si>
  <si>
    <t>Bednení betonu pod konstrukcemi</t>
  </si>
  <si>
    <t>121,6</t>
  </si>
  <si>
    <t>I1</t>
  </si>
  <si>
    <t>Izolace nátěrem</t>
  </si>
  <si>
    <t>170,175</t>
  </si>
  <si>
    <t>Z1</t>
  </si>
  <si>
    <t>27,847</t>
  </si>
  <si>
    <t>SO 01-20-03 - Železniční most v evid. km 12,888</t>
  </si>
  <si>
    <t xml:space="preserve">    8 - Trubní vedení</t>
  </si>
  <si>
    <t>-999586657</t>
  </si>
  <si>
    <t>113105113</t>
  </si>
  <si>
    <t>Rozebrání dlažeb z lomového kamene kladených na MC vyspárované MC</t>
  </si>
  <si>
    <t>1468035698</t>
  </si>
  <si>
    <t>Rozebrání dlažeb z lomového kamene s přemístěním hmot na skládku na vzdálenost do 3 m nebo s naložením na dopravní prostředek, kladených do cementové malty se spárami zalitými cementovou maltou</t>
  </si>
  <si>
    <t>https://podminky.urs.cz/item/CS_URS_2025_01/113105113</t>
  </si>
  <si>
    <t>"kamenná dlažba za mostem = "45,00</t>
  </si>
  <si>
    <t>115001105</t>
  </si>
  <si>
    <t>Převedení vody potrubím DN přes 300 do 600</t>
  </si>
  <si>
    <t>1502661219</t>
  </si>
  <si>
    <t>Převedení vody potrubím průměru DN přes 300 do 600</t>
  </si>
  <si>
    <t>https://podminky.urs.cz/item/CS_URS_2025_01/115001105</t>
  </si>
  <si>
    <t>"odvodnění ŘSD po dobu stavby = "2*10,00</t>
  </si>
  <si>
    <t>115001106</t>
  </si>
  <si>
    <t>Převedení vody potrubím DN přes 600 do 900</t>
  </si>
  <si>
    <t>-1587373210</t>
  </si>
  <si>
    <t>Převedení vody potrubím průměru DN přes 600 do 900</t>
  </si>
  <si>
    <t>https://podminky.urs.cz/item/CS_URS_2025_01/115001106</t>
  </si>
  <si>
    <t>115101202</t>
  </si>
  <si>
    <t>Čerpání vody na dopravní výšku do 10 m průměrný přítok přes 500 do 1 000 l/min</t>
  </si>
  <si>
    <t>hod</t>
  </si>
  <si>
    <t>233327104</t>
  </si>
  <si>
    <t>Čerpání vody na dopravní výšku do 10 m s uvažovaným průměrným přítokem přes 500 do 1 000 l/min</t>
  </si>
  <si>
    <t>https://podminky.urs.cz/item/CS_URS_2025_01/115101202</t>
  </si>
  <si>
    <t>2*15*24</t>
  </si>
  <si>
    <t>122252503</t>
  </si>
  <si>
    <t>Odkopávky a prokopávky nezapažené pro spodní stavbu železnic v hornině třídy těžitelnosti I skupiny 3 objem do 5000 m3 strojně</t>
  </si>
  <si>
    <t>-444018536</t>
  </si>
  <si>
    <t>Odkopávky a prokopávky nezapažené pro spodní stavbu železnic strojně v hornině třídy těžitelnosti I skupiny 3 přes 1 000 do 5 000 m3</t>
  </si>
  <si>
    <t>https://podminky.urs.cz/item/CS_URS_2025_01/122252503</t>
  </si>
  <si>
    <t>"výpočet výkopu (odečteno z CADu) =" 309,00*4,75</t>
  </si>
  <si>
    <t>"odpočet stáv. most =" (-1)*(6,15*5,40*8,00)</t>
  </si>
  <si>
    <t>"odpočet stáv. křídla =" (-1)*((6,70*1,50*4,20)+(7,30*1,50*4,20)+(4,70*1,50*4,30)+(4,60*1,50*4,30))</t>
  </si>
  <si>
    <t>"odpočet potrubí ŘSD = "(-1)*(1,15*20,00)</t>
  </si>
  <si>
    <t>"odpočet šachty ŘSD =" (-1)*(2,80*2,40*2,50)</t>
  </si>
  <si>
    <t>122452508</t>
  </si>
  <si>
    <t>Příplatek k odkopávkám nezapaženým pro spodní stavbu železnic v hornině třídy těžitelnosti II skupiny 5 za ztížení při rekonstrukci</t>
  </si>
  <si>
    <t>-1480849946</t>
  </si>
  <si>
    <t>Odkopávky a prokopávky nezapažené pro spodní stavbu železnic strojně v hornině třídy těžitelnosti II skupiny 5 Příplatek k cenám za ztížení při rekonstrukcích</t>
  </si>
  <si>
    <t>https://podminky.urs.cz/item/CS_URS_2025_01/122452508</t>
  </si>
  <si>
    <t>125703302</t>
  </si>
  <si>
    <t>Čištění melioračních kanálů od naplavenin tl do 250 mm dno zpevněné kamenem</t>
  </si>
  <si>
    <t>169308367</t>
  </si>
  <si>
    <t>Čištění melioračních kanálů s úpravou svahu do výšky naplavené vrstvy tloušťky naplavené vrstvy do 250 mm, se dnem zpevněným lomovým kamenem</t>
  </si>
  <si>
    <t>https://podminky.urs.cz/item/CS_URS_2025_01/125703302</t>
  </si>
  <si>
    <t>"pročištění příkopů podél trati = "2*10,00*(1,00+0,50+1,00)*0,25</t>
  </si>
  <si>
    <t>153191121</t>
  </si>
  <si>
    <t>Zřízení těsnění hradicích stěn ze zhutněné sypaniny</t>
  </si>
  <si>
    <t>-1651937190</t>
  </si>
  <si>
    <t>Těsnění hradicích stěn nepropustnou hrázkou ze zhutněné sypaniny při stěně nebo nepropustnou výplní ze zhutněné sypaniny mezi stěnami zřízení</t>
  </si>
  <si>
    <t>https://podminky.urs.cz/item/CS_URS_2025_01/153191121</t>
  </si>
  <si>
    <t>"hrázka na vtoku = "2,50*1,50*7,50</t>
  </si>
  <si>
    <t>"hrázka na výtoku = "2,00*1,25*5,00</t>
  </si>
  <si>
    <t>58125110</t>
  </si>
  <si>
    <t>jíl surový kusový</t>
  </si>
  <si>
    <t>819747965</t>
  </si>
  <si>
    <t>2*40,625</t>
  </si>
  <si>
    <t>153191131</t>
  </si>
  <si>
    <t>Odstranění těsnění hradicích stěn ze zhutněné sypaniny</t>
  </si>
  <si>
    <t>-2082259145</t>
  </si>
  <si>
    <t>Těsnění hradicích stěn nepropustnou hrázkou ze zhutněné sypaniny při stěně nebo nepropustnou výplní ze zhutněné sypaniny mezi stěnami odstranění</t>
  </si>
  <si>
    <t>https://podminky.urs.cz/item/CS_URS_2025_01/153191131</t>
  </si>
  <si>
    <t>40,625</t>
  </si>
  <si>
    <t>1750676982</t>
  </si>
  <si>
    <t>6*4,5</t>
  </si>
  <si>
    <t>174111311</t>
  </si>
  <si>
    <t>Zásyp sypaninou se zhutněním přes 3 m3 pro spodní stavbu železnic</t>
  </si>
  <si>
    <t>99317081</t>
  </si>
  <si>
    <t>Zásyp sypaninou pro spodní stavbu železnic objemu přes 3 m3 se zhutněním</t>
  </si>
  <si>
    <t>https://podminky.urs.cz/item/CS_URS_2025_01/174111311</t>
  </si>
  <si>
    <t>"výpočet zásypů(odečteno z CADu) =" 743,006</t>
  </si>
  <si>
    <t>58337344</t>
  </si>
  <si>
    <t>štěrkopísek frakce 0/32</t>
  </si>
  <si>
    <t>822315108</t>
  </si>
  <si>
    <t>743,006*1,8</t>
  </si>
  <si>
    <t>212752102</t>
  </si>
  <si>
    <t>Trativod z drenážních trubek korugovaných PE-HD SN 4 perforace 360° včetně lože otevřený výkop DN 150 pro liniové stavby</t>
  </si>
  <si>
    <t>714810860</t>
  </si>
  <si>
    <t>Trativody z drenážních trubek pro liniové stavby a komunikace se zřízením štěrkového lože pod trubky a s jejich obsypem v otevřeném výkopu trubka korugovaná sendvičová PE-HD SN 4 celoperforovaná 360° DN 150</t>
  </si>
  <si>
    <t>https://podminky.urs.cz/item/CS_URS_2025_01/212752102</t>
  </si>
  <si>
    <t>2*17,5</t>
  </si>
  <si>
    <t>273354111</t>
  </si>
  <si>
    <t>Bednění základových desek - zřízení</t>
  </si>
  <si>
    <t>1529452449</t>
  </si>
  <si>
    <t>Bednění základových konstrukcí desek zřízení</t>
  </si>
  <si>
    <t>https://podminky.urs.cz/item/CS_URS_2025_01/273354111</t>
  </si>
  <si>
    <t>"pod IZM rámy (odečteno z CADu) =" (2*(6,6+4))*0,4+(2*(10,1+7,6))*0,6</t>
  </si>
  <si>
    <t>"pod křídlem K1P (odečteno z CADu) = "(8,6+8,6+3,7+3,7)*0,6+(7,9+7,9+3,1+3,1)*0,4</t>
  </si>
  <si>
    <t>"pod křídlem K1L (odečteno z CADu) = "(5,6+5,6+3,1+3,1)*0,6+(4,6+4,6+2,5+2,5)*0,4</t>
  </si>
  <si>
    <t>"pod křídlem K2P (odečteno z CADu) = "(10,6+10,6+3,7+3,7)*0,6+(9,8+9,8+3,1+3,1)*0,4</t>
  </si>
  <si>
    <t>"pod křídlem K2L (odečteno z CADu) = "(5,1+5,1+3,1+3,1)*0,6+(4,1+4,1+2,5+2,5)*0,4</t>
  </si>
  <si>
    <t>"těsnící vrstva pod izolací"  0,40*2*(3+3+6)</t>
  </si>
  <si>
    <t>273354211</t>
  </si>
  <si>
    <t>Bednění základových desek - odstranění</t>
  </si>
  <si>
    <t>-318691277</t>
  </si>
  <si>
    <t>Bednění základových konstrukcí desek odstranění bednění</t>
  </si>
  <si>
    <t>https://podminky.urs.cz/item/CS_URS_2025_01/273354211</t>
  </si>
  <si>
    <t>273361116</t>
  </si>
  <si>
    <t>Výztuž základových desek z betonářské oceli 10 505</t>
  </si>
  <si>
    <t>176415317</t>
  </si>
  <si>
    <t>Výztuž základových konstrukcí desek z betonářské oceli 10 505 (R) nebo BSt 500</t>
  </si>
  <si>
    <t>https://podminky.urs.cz/item/CS_URS_2025_01/273361116</t>
  </si>
  <si>
    <t>0,085*35,543</t>
  </si>
  <si>
    <t>754016259</t>
  </si>
  <si>
    <t>"dlažba před mostem = "(1,70+3,50+2,75)*0,60*0,30</t>
  </si>
  <si>
    <t>"dlažba za mostem = "(4,00+2,75+2,25)*0,60*0,30</t>
  </si>
  <si>
    <t>"dlažba podél křídla K1P = "(5,65+(9,25*1,2)+4,00)*0,60*0,30</t>
  </si>
  <si>
    <t>"dlažba podél křídla K2P = "(8,25+(13,50*1,2)+6,75)*0,60*0,30</t>
  </si>
  <si>
    <t>1854545632</t>
  </si>
  <si>
    <t>-1721656501</t>
  </si>
  <si>
    <t>"dlažba před mostem = "(1,70+3,50+2,75)*0,60*2</t>
  </si>
  <si>
    <t>"dlažba za mostem = "(4,00+2,75+2,25)*0,60*2</t>
  </si>
  <si>
    <t>"dlažba podél křídla K1P = "(5,65+(9,25*1,2)+4,00)*0,60*2</t>
  </si>
  <si>
    <t>"dlažba podél křídla K2P = "(8,25+(13,50*1,2)+6,75)*0,60*2</t>
  </si>
  <si>
    <t>291221774</t>
  </si>
  <si>
    <t>938205931</t>
  </si>
  <si>
    <t>"římsy na rámech =" (4,15+3,70)*((0,35*0,35)+(0,50*0,25))</t>
  </si>
  <si>
    <t>"římsy na křídlech = "0,45*0,25*(4,597+5,07+6,035+10,023)</t>
  </si>
  <si>
    <t>596699423</t>
  </si>
  <si>
    <t>-89202902</t>
  </si>
  <si>
    <t>"římsy na rámech =" (4,15+3,70)*2*0,6+(4*0,6*0,4)</t>
  </si>
  <si>
    <t>"římsy na křídlech = "(4,597+5,07+6,035+10,023)*2*0,3+8*0,3*0,5</t>
  </si>
  <si>
    <t>1623756378</t>
  </si>
  <si>
    <t>408566650</t>
  </si>
  <si>
    <t>0,88</t>
  </si>
  <si>
    <t>1449917258</t>
  </si>
  <si>
    <t>"římsy na rámech =" (4,15+3,70)*2</t>
  </si>
  <si>
    <t>"římsy na křídlech = "(4,597+5,07+6,035+10,023)*2</t>
  </si>
  <si>
    <t>334121112</t>
  </si>
  <si>
    <t>Osazení prefabrikovaných opěr nebo pilířů z ŽB hmotnosti přes 5 do 10 t</t>
  </si>
  <si>
    <t>-2066608515</t>
  </si>
  <si>
    <t>Osazení prefabrikovaných opěr a pilířů z betonu železového hmotnosti dílce jednotlivě přes 5 do 10 t</t>
  </si>
  <si>
    <t>https://podminky.urs.cz/item/CS_URS_2025_01/334121112</t>
  </si>
  <si>
    <t>"R1"2</t>
  </si>
  <si>
    <t>"R2"1</t>
  </si>
  <si>
    <t>"R3"1</t>
  </si>
  <si>
    <t>59383466R1</t>
  </si>
  <si>
    <t>propust rámová 3500x2800/1500 mm</t>
  </si>
  <si>
    <t>196802134</t>
  </si>
  <si>
    <t>334131111</t>
  </si>
  <si>
    <t>Osazení prefabrikovaných opěr nebo pilířů z předpjatého betonu hmotnosti přes 1 do 5 t</t>
  </si>
  <si>
    <t>677744108</t>
  </si>
  <si>
    <t>Osazení prefabrikovaných opěr a pilířů z betonu předpjatého hmotnosti dílce jednotlivě přes 1 do 5 t</t>
  </si>
  <si>
    <t>https://podminky.urs.cz/item/CS_URS_2025_01/334131111</t>
  </si>
  <si>
    <t>"K1P"6</t>
  </si>
  <si>
    <t>"K1L"4</t>
  </si>
  <si>
    <t>"K2P"7</t>
  </si>
  <si>
    <t>"K2L"3</t>
  </si>
  <si>
    <t>59383570R</t>
  </si>
  <si>
    <t>ŽB prefabrikované křídla</t>
  </si>
  <si>
    <t>-2038124122</t>
  </si>
  <si>
    <t>"Křídlo K1P =" 4,28+3,50+2,76+2,16+1,1+0,9</t>
  </si>
  <si>
    <t>"Křídlo K1L = "3,60+1,90+1,55+1,26</t>
  </si>
  <si>
    <t>"Křídlo K2P = "4,32+3,62+3,00+2,48+1,98+1,62+0,88</t>
  </si>
  <si>
    <t>"Křídlo K2L =" 3,68+2,80+1,92</t>
  </si>
  <si>
    <t>388995215R</t>
  </si>
  <si>
    <t xml:space="preserve">Chránička kabelů z trub HDPE </t>
  </si>
  <si>
    <t>-1480217940</t>
  </si>
  <si>
    <t>"pro převedení kabelu SSZT - "22,50</t>
  </si>
  <si>
    <t>"pro převedení kabelu ČD - Telematika = "22,50</t>
  </si>
  <si>
    <t>389361003</t>
  </si>
  <si>
    <t>Výztuž doplňková uzavírací nebo petlicové spáry dílců rámové konstrukce D do 12 mm z oceli 10 505</t>
  </si>
  <si>
    <t>-1649584973</t>
  </si>
  <si>
    <t>Výztuž doplňková uzavírací nebo petlicové spáry dílců rámové konstrukce z betonářské oceli 10 505 (R) nebo BSt 500 průměru do 12 mm</t>
  </si>
  <si>
    <t>https://podminky.urs.cz/item/CS_URS_2025_01/389361003</t>
  </si>
  <si>
    <t>0,11+0,03</t>
  </si>
  <si>
    <t>389381118</t>
  </si>
  <si>
    <t>Doplňková betonáž a bednění malého rozsahu uzavírací nebo petlicové spáry dílců z betonu C 25/30</t>
  </si>
  <si>
    <t>-890783660</t>
  </si>
  <si>
    <t>Doplňková betonáž malého rozsahu včetně bednění uzavírací nebo petlicové spáry dílců rámové konstrukce, z betonu C 25/30</t>
  </si>
  <si>
    <t>https://podminky.urs.cz/item/CS_URS_2025_01/389381118</t>
  </si>
  <si>
    <t>0,125*3,4*5,4</t>
  </si>
  <si>
    <t>451315117</t>
  </si>
  <si>
    <t>Podkladní nebo výplňová vrstva z betonu C 25/30 tl do 100 mm</t>
  </si>
  <si>
    <t>-360335111</t>
  </si>
  <si>
    <t>Podkladní a výplňové vrstvy z betonu prostého tloušťky do 100 mm, z betonu C 25/30</t>
  </si>
  <si>
    <t>https://podminky.urs.cz/item/CS_URS_2025_01/451315117</t>
  </si>
  <si>
    <t>"pod IZM rámy (odečteno z CADu) =" 26,40*3</t>
  </si>
  <si>
    <t>"pod křídlem K1P (odečteno z CADu) = "25,35*3</t>
  </si>
  <si>
    <t>"pod křídlem K1L (odečteno z CADu) = "16,60*3</t>
  </si>
  <si>
    <t>"pod křídlem K2P (odečteno z CADu) = "29,55*3</t>
  </si>
  <si>
    <t>"pod křídlem K2L (odečteno z CADu) = "15,55*3</t>
  </si>
  <si>
    <t>"pod horskou vpustí = "2,60*2,90*2</t>
  </si>
  <si>
    <t>451475121</t>
  </si>
  <si>
    <t>Podkladní vrstva plastbetonová samonivelační první vrstva tl 10 mm</t>
  </si>
  <si>
    <t>522352911</t>
  </si>
  <si>
    <t>Podkladní vrstva plastbetonová samonivelační, tloušťky do 10 mm první vrstva</t>
  </si>
  <si>
    <t>https://podminky.urs.cz/item/CS_URS_2025_01/451475121</t>
  </si>
  <si>
    <t>3,4*6</t>
  </si>
  <si>
    <t>451475122</t>
  </si>
  <si>
    <t>Podkladní vrstva plastbetonová samonivelační každá další vrstva tl 10 mm</t>
  </si>
  <si>
    <t>-1065850940</t>
  </si>
  <si>
    <t>Podkladní vrstva plastbetonová samonivelační, tloušťky do 10 mm každá další vrstva</t>
  </si>
  <si>
    <t>https://podminky.urs.cz/item/CS_URS_2025_01/451475122</t>
  </si>
  <si>
    <t>4*3,4*6</t>
  </si>
  <si>
    <t>457311117</t>
  </si>
  <si>
    <t>Vyrovnávací nebo spádový beton C 25/30 včetně úpravy povrchu</t>
  </si>
  <si>
    <t>-1206777837</t>
  </si>
  <si>
    <t>Vyrovnávací nebo spádový beton včetně úpravy povrchu C 25/30</t>
  </si>
  <si>
    <t>https://podminky.urs.cz/item/CS_URS_2025_01/457311117</t>
  </si>
  <si>
    <t>"pod IZM rámy (odečteno z CADu) = "61,50*0,50</t>
  </si>
  <si>
    <t>"pod křídlem K1P (odečteno z CADu) = "48,20*0,50</t>
  </si>
  <si>
    <t>"pod křídlem K1L (odečteno z CADu) = "18,65*0,50</t>
  </si>
  <si>
    <t>"pod křídlem K2P (odečteno z CADu) = "57,00*0,50</t>
  </si>
  <si>
    <t>"pod křídlem K2L (odečteno z CADu) = "16,80*0,50</t>
  </si>
  <si>
    <t>"těsnící vrstva pod izolací"  0,30*3,00*((2*6,00)+6,50+5,00+8,50+4,00)</t>
  </si>
  <si>
    <t>463211121</t>
  </si>
  <si>
    <t>Rovnanina z lomového kamene s vyplněním spár a dutin těženým kamenivem</t>
  </si>
  <si>
    <t>41993381</t>
  </si>
  <si>
    <t>Rovnanina z lomového kamene neopracovaného tříděného pro všechny tloušťky rovnaniny, bez vypracování líce s vyplněním spár a dutin těženým kamenivem</t>
  </si>
  <si>
    <t>https://podminky.urs.cz/item/CS_URS_2025_01/463211121</t>
  </si>
  <si>
    <t>(0,60*2,50)*((2*6,00)+6,50+5,00+8,50+4,00)</t>
  </si>
  <si>
    <t>465513157</t>
  </si>
  <si>
    <t>Dlažba svahu u opěr z upraveného lomového žulového kamene tl 200 mm do lože C 25/30 pl přes 10 m2</t>
  </si>
  <si>
    <t>735464021</t>
  </si>
  <si>
    <t>Dlažba svahu u mostních opěr z upraveného lomového žulového kamene s vyspárováním maltou MC 25, šíře spáry 15 mm do betonového lože C 25/30 tloušťky 200 mm, plochy přes 10 m2</t>
  </si>
  <si>
    <t>https://podminky.urs.cz/item/CS_URS_2025_01/465513157</t>
  </si>
  <si>
    <t>"dlažba před mostem (odečteno z CADu) = "52,00*1,1</t>
  </si>
  <si>
    <t>"dlažba pod mostem = "2,80*6,00*1,1</t>
  </si>
  <si>
    <t>"dlažba za mostem (odečteno z CADu) = "65,00*1,1</t>
  </si>
  <si>
    <t>"dlažba podél křídla K1P (odečteno z CADu) = "37,50*1,2</t>
  </si>
  <si>
    <t>"dlažba podél křídla K1L (odečteno z CADu) = "3,50*1,2</t>
  </si>
  <si>
    <t>"dlažba podél křídla K2P (odečteno z CADu) = "70,00*1,2</t>
  </si>
  <si>
    <t>"dlažba podél křídla K2L (odečteno z CADu) = "3,50*1,2</t>
  </si>
  <si>
    <t>564281011</t>
  </si>
  <si>
    <t>Podklad nebo podsyp ze štěrkopísku ŠP plochy do 100 m2 tl 300 mm</t>
  </si>
  <si>
    <t>-2119968195</t>
  </si>
  <si>
    <t>Podklad nebo podsyp ze štěrkopísku ŠP s rozprostřením, vlhčením a zhutněním plochy jednotlivě do 100 m2, po zhutnění tl. 300 mm</t>
  </si>
  <si>
    <t>https://podminky.urs.cz/item/CS_URS_2025_01/564281011</t>
  </si>
  <si>
    <t>"obnova zpevněné plochy/komunikace před mostem =" 3,50*10,00</t>
  </si>
  <si>
    <t>564871111</t>
  </si>
  <si>
    <t>Podklad ze štěrkodrtě ŠD plochy přes 100 m2 tl 250 mm</t>
  </si>
  <si>
    <t>-1896033021</t>
  </si>
  <si>
    <t>Podklad ze štěrkodrti ŠD s rozprostřením a zhutněním plochy přes 100 m2, po zhutnění tl. 250 mm</t>
  </si>
  <si>
    <t>https://podminky.urs.cz/item/CS_URS_2025_01/564871111</t>
  </si>
  <si>
    <t>(5,00+20,00+10,00)*6,50</t>
  </si>
  <si>
    <t>1433787182</t>
  </si>
  <si>
    <t>Trubní vedení</t>
  </si>
  <si>
    <t>811441111</t>
  </si>
  <si>
    <t>Montáž potrubí z trub betonových s polodrážkou (přímých) a integrovaným pryžovým těsněním otevřený výkop sklon do 20 % DN 600</t>
  </si>
  <si>
    <t>1673525268</t>
  </si>
  <si>
    <t>Montáž potrubí z trub betonových (přímých) s polodrážkou v otevřeném výkopu ve sklonu do 20 % s integrovaným pryžovým těsněním DN 600</t>
  </si>
  <si>
    <t>https://podminky.urs.cz/item/CS_URS_2025_01/811441111</t>
  </si>
  <si>
    <t>"obnova odvodnění ŘSD = "5,00</t>
  </si>
  <si>
    <t>59223019</t>
  </si>
  <si>
    <t>trouba betonová hrdlová propojovací DN 600</t>
  </si>
  <si>
    <t>777840366</t>
  </si>
  <si>
    <t>5*1,01 "Přepočtené koeficientem množství</t>
  </si>
  <si>
    <t>895931111R</t>
  </si>
  <si>
    <t>Vpusti kanalizačních horské z betonu prostého C25/30</t>
  </si>
  <si>
    <t>-316594540</t>
  </si>
  <si>
    <t>(2,30*1,70*0,20)+(2*2,05*3,25*0,25)+(1,20*3,25*0,25)+(2,60*3,50*0,25)</t>
  </si>
  <si>
    <t>895931111R2</t>
  </si>
  <si>
    <t>Výztuž horské vpusti kanalizační</t>
  </si>
  <si>
    <t>1028355987</t>
  </si>
  <si>
    <t>7,363*0,1</t>
  </si>
  <si>
    <t>-1758866395</t>
  </si>
  <si>
    <t>4,103+1,98+1,98+1,997</t>
  </si>
  <si>
    <t>2+1,96+1,98+2,122</t>
  </si>
  <si>
    <t>1,622+3,478</t>
  </si>
  <si>
    <t>1,149+3,476</t>
  </si>
  <si>
    <t>-511316532</t>
  </si>
  <si>
    <t>0,55354</t>
  </si>
  <si>
    <t>-956798296</t>
  </si>
  <si>
    <t>0,194</t>
  </si>
  <si>
    <t>305842598</t>
  </si>
  <si>
    <t>0,177</t>
  </si>
  <si>
    <t>1331983076</t>
  </si>
  <si>
    <t>916331112</t>
  </si>
  <si>
    <t>Osazení zahradního obrubníku betonového do lože z betonu s boční opěrou</t>
  </si>
  <si>
    <t>-1451633593</t>
  </si>
  <si>
    <t>Osazení zahradního obrubníku betonového s ložem tl. od 50 do 100 mm z betonu prostého tř. C 12/15 s boční opěrou z betonu prostého tř. C 12/15</t>
  </si>
  <si>
    <t>https://podminky.urs.cz/item/CS_URS_2025_01/916331112</t>
  </si>
  <si>
    <t>"dlažba podél křídla K1L = "1,50+(3,25*1,2)+1,00</t>
  </si>
  <si>
    <t>"dlažba podél křídla K2L = "1,50+(2,75*1,2)+1,25</t>
  </si>
  <si>
    <t>59217060</t>
  </si>
  <si>
    <t>obrubník parkový betonový 1000x50x200mm přírodní</t>
  </si>
  <si>
    <t>-1669103326</t>
  </si>
  <si>
    <t>12,45*1,02 "Přepočtené koeficientem množství</t>
  </si>
  <si>
    <t>935111211</t>
  </si>
  <si>
    <t>Osazení příkopového žlabu do štěrkopísku tl 100 mm z betonových tvárnic š 800 mm</t>
  </si>
  <si>
    <t>-33051760</t>
  </si>
  <si>
    <t>Osazení betonového příkopového žlabu s vyplněním a zatřením spár cementovou maltou s ložem tl. 100 mm z kameniva těženého nebo štěrkopísku z betonových příkopových tvárnic šířky přes 500 do 800 mm</t>
  </si>
  <si>
    <t>https://podminky.urs.cz/item/CS_URS_2025_01/935111211</t>
  </si>
  <si>
    <t>"obnova odvodnění ŘSD podél křídla K1P =" 6,25+4,75</t>
  </si>
  <si>
    <t>"obnova odvodnění ŘSD podél křídla K2P = "7,50+5,00</t>
  </si>
  <si>
    <t>59227035</t>
  </si>
  <si>
    <t>žlab odvodňovací betonový 510x 650x157mm</t>
  </si>
  <si>
    <t>-528819237</t>
  </si>
  <si>
    <t>935111311</t>
  </si>
  <si>
    <t>Osazení příkopového žlabu do štěrkopísku tl 100 mm z betonových tvárnic š 1200 mm</t>
  </si>
  <si>
    <t>-700010418</t>
  </si>
  <si>
    <t>Osazení betonového příkopového žlabu s vyplněním a zatřením spár cementovou maltou s ložem tl. 100 mm z kameniva těženého nebo štěrkopísku z betonových příkopových tvárnic šířky přes 800 do 1200 mm</t>
  </si>
  <si>
    <t>https://podminky.urs.cz/item/CS_URS_2025_01/935111311</t>
  </si>
  <si>
    <t>"obnova odvodnění ŘSD podél vlevo =" 40,00</t>
  </si>
  <si>
    <t>59227036</t>
  </si>
  <si>
    <t>žlab odvodňovací betonový 515x1100x328,5mm</t>
  </si>
  <si>
    <t>-377018154</t>
  </si>
  <si>
    <t>649241585</t>
  </si>
  <si>
    <t>-1076527988</t>
  </si>
  <si>
    <t>963021112</t>
  </si>
  <si>
    <t>Bourání mostní nosné konstrukce z kamene</t>
  </si>
  <si>
    <t>-875469802</t>
  </si>
  <si>
    <t>Bourání mostních konstrukcí nosných konstrukcí z kamene nebo cihel</t>
  </si>
  <si>
    <t>https://podminky.urs.cz/item/CS_URS_2025_01/963021112</t>
  </si>
  <si>
    <t>"křídlo K1P = "6,70*1,50*4,20</t>
  </si>
  <si>
    <t>"křídlo K2P = "7,30*1,50*4,20</t>
  </si>
  <si>
    <t>BK1</t>
  </si>
  <si>
    <t>963041211</t>
  </si>
  <si>
    <t>Bourání mostní nosné konstrukce z betonu prostého</t>
  </si>
  <si>
    <t>-237959310</t>
  </si>
  <si>
    <t>Bourání mostních konstrukcí nosných konstrukcí z prostého betonu</t>
  </si>
  <si>
    <t>https://podminky.urs.cz/item/CS_URS_2025_01/963041211</t>
  </si>
  <si>
    <t>"opěry mostu = "2*4,10*1,50*8,00</t>
  </si>
  <si>
    <t>"křídlo K1L = "4,70*1,50*4,30</t>
  </si>
  <si>
    <t>"křídlo K2L = "4,60*1,50*4,30</t>
  </si>
  <si>
    <t>"bet. patky původního zábradlí = "(4*1,00*1,00*1,00)+(12*0,65*0,65*1,00)</t>
  </si>
  <si>
    <t>"potrubí ŘSD DN600 = "((3,14*0,375*0,375)-(3,14*0,30*0,30))*(10,00+40,00)</t>
  </si>
  <si>
    <t>"potrubí ŘSD DN1000 = "((3,14*0,55*0,55)-(3,14*0,50*0,50))*20,00</t>
  </si>
  <si>
    <t>"žlabovky 600 = "(11,00+15,00)*0,60*0,15</t>
  </si>
  <si>
    <t>"zpevněná plocha pod mostem = "3,80*8,00*0,20</t>
  </si>
  <si>
    <t>"zpevněná plocha před mostem = "3,50*17,50*0,20</t>
  </si>
  <si>
    <t>BB1</t>
  </si>
  <si>
    <t>963051111</t>
  </si>
  <si>
    <t>Bourání mostní nosné konstrukce z ŽB</t>
  </si>
  <si>
    <t>-310227404</t>
  </si>
  <si>
    <t>Bourání mostních konstrukcí nosných konstrukcí ze železového betonu</t>
  </si>
  <si>
    <t>https://podminky.urs.cz/item/CS_URS_2025_01/963051111</t>
  </si>
  <si>
    <t>"úložné prahy a závěr zídky = "2*((0,90*1,40)+(0,20*0,30))*8,00</t>
  </si>
  <si>
    <t>"bloky v místě napojení na křídla K1/2P = "2*0,60*2,00*1,40</t>
  </si>
  <si>
    <t>"šachta ŘSD = "(2*2,80*2,40*0,40)+(2*2,80*0,40*2,10)+(2*1,60*0,40*2,10)</t>
  </si>
  <si>
    <t>BZB1</t>
  </si>
  <si>
    <t>963065311</t>
  </si>
  <si>
    <t>Bourání mostní nosné konstrukce ze dřeva měkkého</t>
  </si>
  <si>
    <t>898221253</t>
  </si>
  <si>
    <t>Bourání mostních konstrukcí nosných konstrukcí trámových, roštových, vzpěradlových a věšadlových ze dřeva měkkého</t>
  </si>
  <si>
    <t>https://podminky.urs.cz/item/CS_URS_2025_01/963065311</t>
  </si>
  <si>
    <t>"Trám pro vedení IS = "0,20*0,20*6,00</t>
  </si>
  <si>
    <t>963071122</t>
  </si>
  <si>
    <t>Demontáž ocelových prvků mostů nýtovaných přes 100 kg</t>
  </si>
  <si>
    <t>1860842268</t>
  </si>
  <si>
    <t>Demontáž ocelových prvků mostních konstrukcí ztužidel, sedel pro centrické uložení mostnic, stoliček, diagonál, svislic, styčníkových plechů, chodníkových konzol, podlahových nosníků, kabelových žlabů a ostatních drobných prvků nýtovaných, hmotnosti přes 100 kg</t>
  </si>
  <si>
    <t>https://podminky.urs.cz/item/CS_URS_2025_01/963071122</t>
  </si>
  <si>
    <t>"zábradlí = "(2*3*6,00*7,10)+(2*3*1,50*7,10)</t>
  </si>
  <si>
    <t>"chráničky IS = "2*(4*0,30*0,001)*6,00*7850</t>
  </si>
  <si>
    <t>"plechy lávek = "2*1,40*6,00*0,008*7850</t>
  </si>
  <si>
    <t>"plech mezi nosníky = "0,80*6,00*0,008*7850</t>
  </si>
  <si>
    <t>"hl. podélné nosníky = "4*0,01*6,00*7850</t>
  </si>
  <si>
    <t>"podélné nosníky lávek = "2*3*0,002*6,00*7850</t>
  </si>
  <si>
    <t>"příčníky vnitřní = "4*0,002*1,00*7850</t>
  </si>
  <si>
    <t>"příčníky krajní (podpory kolejnic) = "2*10*0,01*0,50*7850</t>
  </si>
  <si>
    <t>"konzoly lávek = "2*3*0,005*1,55*7850</t>
  </si>
  <si>
    <t>"ztužidla = "5,50*10,00</t>
  </si>
  <si>
    <t>"ložiska = "2*4*0,30*0,30*0,05*7850</t>
  </si>
  <si>
    <t>"mříž stávající šachty = "0,6*1,30*0,025*7850</t>
  </si>
  <si>
    <t>"spoje, detaily, rezerva 20% = "1188,35</t>
  </si>
  <si>
    <t>977213115</t>
  </si>
  <si>
    <t>Řezání betonových, železobetonových nebo kameninových trub kruhových kolmý řez DN 600</t>
  </si>
  <si>
    <t>2016612112</t>
  </si>
  <si>
    <t>Řezání trub betonových, železobetonových nebo kameninových kruhových kolmý řez DN 600</t>
  </si>
  <si>
    <t>https://podminky.urs.cz/item/CS_URS_2025_01/977213115</t>
  </si>
  <si>
    <t>977213117</t>
  </si>
  <si>
    <t>Řezání betonových, železobetonových nebo kameninových trub kruhových kolmý řez DN 1000</t>
  </si>
  <si>
    <t>-1068807234</t>
  </si>
  <si>
    <t>Řezání trub betonových, železobetonových nebo kameninových kruhových kolmý řez DN 1000</t>
  </si>
  <si>
    <t>https://podminky.urs.cz/item/CS_URS_2025_01/977213117</t>
  </si>
  <si>
    <t>985331113</t>
  </si>
  <si>
    <t>Dodatečné vlepování betonářské výztuže D 12 mm do cementové aktivované malty včetně vyvrtání otvoru</t>
  </si>
  <si>
    <t>84873056</t>
  </si>
  <si>
    <t>Dodatečné vlepování betonářské výztuže včetně vyvrtání a vyčištění otvoru cementovou aktivovanou maltou průměr výztuže 12 mm</t>
  </si>
  <si>
    <t>https://podminky.urs.cz/item/CS_URS_2025_01/985331113</t>
  </si>
  <si>
    <t>4*6*1</t>
  </si>
  <si>
    <t>13021013</t>
  </si>
  <si>
    <t>tyč ocelová kruhová žebírková DIN 488 jakost B500B (10 505) výztuž do betonu D 12mm</t>
  </si>
  <si>
    <t>-333190100</t>
  </si>
  <si>
    <t>24*0,00091 "Přepočtené koeficientem množství</t>
  </si>
  <si>
    <t>985331115</t>
  </si>
  <si>
    <t>Dodatečné vlepování betonářské výztuže D 16 mm do cementové aktivované malty včetně vyvrtání otvoru</t>
  </si>
  <si>
    <t>361093958</t>
  </si>
  <si>
    <t>Dodatečné vlepování betonářské výztuže včetně vyvrtání a vyčištění otvoru cementovou aktivovanou maltou průměr výztuže 16 mm</t>
  </si>
  <si>
    <t>https://podminky.urs.cz/item/CS_URS_2025_01/985331115</t>
  </si>
  <si>
    <t>2*2*9*1</t>
  </si>
  <si>
    <t>887355146</t>
  </si>
  <si>
    <t>36*0,00163 "Přepočtené koeficientem množství</t>
  </si>
  <si>
    <t>-24004069</t>
  </si>
  <si>
    <t>-539937603</t>
  </si>
  <si>
    <t>"nátěr IZM rámů =" (3,70+1,65+0,60)*6,00</t>
  </si>
  <si>
    <t>"nátěr křídla K1P = "(1,35+1,35+1,85+0,50)*8,00</t>
  </si>
  <si>
    <t>"nátěr křídla K1L = "(1,20+1,10+1,60+0,50)*5,00</t>
  </si>
  <si>
    <t>"nátěr křídla K2P = "(1,25+1,30+1,60+0,50)*10,00</t>
  </si>
  <si>
    <t>"nátěr křídla K2L = "(0,75+1,50+1,60+0,50)*4,50</t>
  </si>
  <si>
    <t>"nátěr čel křídel = "4*1,50</t>
  </si>
  <si>
    <t>647812418</t>
  </si>
  <si>
    <t>170,175*0,00034 "Přepočtené koeficientem množství</t>
  </si>
  <si>
    <t>711112002</t>
  </si>
  <si>
    <t>Provedení izolace proti zemní vlhkosti svislé za studena lakem asfaltovým</t>
  </si>
  <si>
    <t>-662653560</t>
  </si>
  <si>
    <t>Provedení izolace proti zemní vlhkosti natěradly a tmely za studena na ploše svislé S nátěrem lakem asfaltovým</t>
  </si>
  <si>
    <t>https://podminky.urs.cz/item/CS_URS_2025_01/711112002</t>
  </si>
  <si>
    <t>I1*2</t>
  </si>
  <si>
    <t>11163152</t>
  </si>
  <si>
    <t>lak hydroizolační asfaltový</t>
  </si>
  <si>
    <t>2120090764</t>
  </si>
  <si>
    <t>340,35*0,00041 "Přepočtené koeficientem množství</t>
  </si>
  <si>
    <t>-594925673</t>
  </si>
  <si>
    <t>"IZM rámy = "((2*3,00)+(2*2,65)+3,40)*6,00</t>
  </si>
  <si>
    <t>"křídlo K1P = "(1,85+3,00)*6,50</t>
  </si>
  <si>
    <t>"křídlo K1L = "(1,75+3,00)*5,00</t>
  </si>
  <si>
    <t>"křídlo K2P = "(1,60+3,00)*8,50</t>
  </si>
  <si>
    <t>"křídlo K2L = "(1,50+3,00)*4,00</t>
  </si>
  <si>
    <t>62811120</t>
  </si>
  <si>
    <t>asfaltový pás separační bez krycí vrstvy (impregnovaná vložka), typu A</t>
  </si>
  <si>
    <t>-2146223033</t>
  </si>
  <si>
    <t>200,575*1,1655 "Přepočtené koeficientem množství</t>
  </si>
  <si>
    <t>711491172</t>
  </si>
  <si>
    <t>Provedení doplňků izolace proti vodě na vodorovné ploše z textilií vrstva ochranná</t>
  </si>
  <si>
    <t>299011365</t>
  </si>
  <si>
    <t>Provedení doplňků izolace proti vodě textilií na ploše vodorovné V vrstva ochranná</t>
  </si>
  <si>
    <t>https://podminky.urs.cz/item/CS_URS_2025_01/711491172</t>
  </si>
  <si>
    <t>"ochrana asfaltových nátěrů = "1,1*170,175</t>
  </si>
  <si>
    <t>"izolace konstrukce v místě pásů = "1,1*2*200,575</t>
  </si>
  <si>
    <t>69311088</t>
  </si>
  <si>
    <t>geotextilie netkaná separační, ochranná, filtrační, drenážní PES 500g/m2</t>
  </si>
  <si>
    <t>1819914434</t>
  </si>
  <si>
    <t>628,458*1,05 "Přepočtené koeficientem množství</t>
  </si>
  <si>
    <t>711491175</t>
  </si>
  <si>
    <t>Připevnění doplňků izolace proti vodě kotvícími pásky</t>
  </si>
  <si>
    <t>384922959</t>
  </si>
  <si>
    <t>Provedení doplňků izolace proti vodě textilií připevnění izolace kotvicími pásky</t>
  </si>
  <si>
    <t>https://podminky.urs.cz/item/CS_URS_2025_01/711491175</t>
  </si>
  <si>
    <t>"pásek pro kotvení izolace = "4,15+3,70+7,10+5,60+8,75+5,00</t>
  </si>
  <si>
    <t>59053001</t>
  </si>
  <si>
    <t>páska montážní perforovaná pozinkovaná 12x0,75mm</t>
  </si>
  <si>
    <t>1799022753</t>
  </si>
  <si>
    <t>34,3*1,02 "Přepočtené koeficientem množství</t>
  </si>
  <si>
    <t>2005967726</t>
  </si>
  <si>
    <t>1,15</t>
  </si>
  <si>
    <t>278959440</t>
  </si>
  <si>
    <t>-1635358424</t>
  </si>
  <si>
    <t>011114000</t>
  </si>
  <si>
    <t>Inženýrsko-geologický průzkum</t>
  </si>
  <si>
    <t>1580460711</t>
  </si>
  <si>
    <t>013244000.2</t>
  </si>
  <si>
    <t>-18037980</t>
  </si>
  <si>
    <t>-243471000</t>
  </si>
  <si>
    <t>-1118157503</t>
  </si>
  <si>
    <t>-1734522429</t>
  </si>
  <si>
    <t>013294000R3</t>
  </si>
  <si>
    <t>-2132908687</t>
  </si>
  <si>
    <t>Průzkum a zaměření odvodnění ŘSD</t>
  </si>
  <si>
    <t>-1260020468</t>
  </si>
  <si>
    <t>1838810546</t>
  </si>
  <si>
    <t>-713223713</t>
  </si>
  <si>
    <t>034703000.1</t>
  </si>
  <si>
    <t>263023665</t>
  </si>
  <si>
    <t>-28760351</t>
  </si>
  <si>
    <t>1414394341</t>
  </si>
  <si>
    <t>062503000</t>
  </si>
  <si>
    <t>Složitý terén staveniště</t>
  </si>
  <si>
    <t>-1205260645</t>
  </si>
  <si>
    <t>090001000R1</t>
  </si>
  <si>
    <t>Ostatní náklady - Zajištění sítí po dobu stavby</t>
  </si>
  <si>
    <t>-1112820036</t>
  </si>
  <si>
    <t>SO 01-20-04 - Železniční most v evid. km 17,234</t>
  </si>
  <si>
    <t>-1172123612</t>
  </si>
  <si>
    <t>-246140844</t>
  </si>
  <si>
    <t>Zajištění a ochrana kabelového vedení 2 ČD Telematika.</t>
  </si>
  <si>
    <t>2*16</t>
  </si>
  <si>
    <t>439605435</t>
  </si>
  <si>
    <t>14*0,315*8</t>
  </si>
  <si>
    <t>5,0*7,0*0,5+5,0*7,0*0,3</t>
  </si>
  <si>
    <t>201383041</t>
  </si>
  <si>
    <t>1700295893</t>
  </si>
  <si>
    <t>14*6,87</t>
  </si>
  <si>
    <t>5,0*7,0+5,0*7,0</t>
  </si>
  <si>
    <t>1157433866</t>
  </si>
  <si>
    <t>14*0,175*6,87</t>
  </si>
  <si>
    <t>530940661</t>
  </si>
  <si>
    <t>16,832</t>
  </si>
  <si>
    <t>1226836280</t>
  </si>
  <si>
    <t>16,832*2,1</t>
  </si>
  <si>
    <t>1287555430</t>
  </si>
  <si>
    <t>(14,87+11,095+16,485+10,995)*2,5*1,2</t>
  </si>
  <si>
    <t>-2021264824</t>
  </si>
  <si>
    <t>-1347183378</t>
  </si>
  <si>
    <t>160,335*0,025 "Přepočtené koeficientem množství</t>
  </si>
  <si>
    <t>-2106387384</t>
  </si>
  <si>
    <t>1795523143</t>
  </si>
  <si>
    <t>160,335*0,025</t>
  </si>
  <si>
    <t>231521165</t>
  </si>
  <si>
    <t>-212855715</t>
  </si>
  <si>
    <t>-1158451080</t>
  </si>
  <si>
    <t>812426413</t>
  </si>
  <si>
    <t>-2060963235</t>
  </si>
  <si>
    <t>14763100</t>
  </si>
  <si>
    <t>1103901806</t>
  </si>
  <si>
    <t>-1641869044</t>
  </si>
  <si>
    <t>-213847055</t>
  </si>
  <si>
    <t>1133686085</t>
  </si>
  <si>
    <t>-2118899388</t>
  </si>
  <si>
    <t>(0,6*1,3*2+0,55*0,6)*4</t>
  </si>
  <si>
    <t>-1894129870</t>
  </si>
  <si>
    <t>445759924</t>
  </si>
  <si>
    <t>-1132414822</t>
  </si>
  <si>
    <t>((14,87+11,095+16,485+10,995)*1,2*(0,6))*0,1*0,2</t>
  </si>
  <si>
    <t>1878380476</t>
  </si>
  <si>
    <t>(0,36+0,34)*11</t>
  </si>
  <si>
    <t>-1888064134</t>
  </si>
  <si>
    <t>-807621041</t>
  </si>
  <si>
    <t>(0,5+0,21+0,3+0,125+0,07+0,285+0,36+0,13)*11+(0,445+0,1+0,145+0,07+0,125+0,3+0,1+0,5)*11</t>
  </si>
  <si>
    <t>-1316582512</t>
  </si>
  <si>
    <t>-390381102</t>
  </si>
  <si>
    <t>0,15*7,7</t>
  </si>
  <si>
    <t>1322819913</t>
  </si>
  <si>
    <t>4*1,48</t>
  </si>
  <si>
    <t>896383715</t>
  </si>
  <si>
    <t>ŽB deska tl. 100mm (max 230mm) C 30/37 XF2, XD1</t>
  </si>
  <si>
    <t>12,5*0,22*6,87</t>
  </si>
  <si>
    <t>1155446336</t>
  </si>
  <si>
    <t>1455569354</t>
  </si>
  <si>
    <t>6,87*0,35*2+12,3*0,25*2</t>
  </si>
  <si>
    <t>224153363</t>
  </si>
  <si>
    <t>277298250</t>
  </si>
  <si>
    <t>0,15*18,893</t>
  </si>
  <si>
    <t>176155684</t>
  </si>
  <si>
    <t>-606777872</t>
  </si>
  <si>
    <t>-1701752460</t>
  </si>
  <si>
    <t>567133115</t>
  </si>
  <si>
    <t>Podklad ze směsi stmelené cementem SC C 5/6 (KSC II) tl 200 mm</t>
  </si>
  <si>
    <t>-230938982</t>
  </si>
  <si>
    <t>Podklad ze směsi stmelené cementem SC bez dilatačních spár, s rozprostřením a zhutněním SC C 5/6 (KSC II), po zhutnění tl. 200 mm</t>
  </si>
  <si>
    <t>https://podminky.urs.cz/item/CS_URS_2025_01/567133115</t>
  </si>
  <si>
    <t>ZKPP - mocnost 0,5m (druhá vrstva nad 0,3m)</t>
  </si>
  <si>
    <t>5,0*7,0</t>
  </si>
  <si>
    <t>567153115</t>
  </si>
  <si>
    <t>Podklad ze směsi stmelené cementem SC C 5/6 (KSC II) tl 300 mm</t>
  </si>
  <si>
    <t>-1664086216</t>
  </si>
  <si>
    <t>Podklad ze směsi stmelené cementem SC bez dilatačních spár, s rozprostřením a zhutněním SC C 5/6 (KSC II), po zhutnění tl. 300 mm</t>
  </si>
  <si>
    <t>https://podminky.urs.cz/item/CS_URS_2025_01/567153115</t>
  </si>
  <si>
    <t>ZKPP - mocnost 0,3m</t>
  </si>
  <si>
    <t>173471722</t>
  </si>
  <si>
    <t>-1889167915</t>
  </si>
  <si>
    <t>2120458808</t>
  </si>
  <si>
    <t>757393859</t>
  </si>
  <si>
    <t>-702328552</t>
  </si>
  <si>
    <t>-774065584</t>
  </si>
  <si>
    <t>-470651571</t>
  </si>
  <si>
    <t>1374848966</t>
  </si>
  <si>
    <t>-1442606622</t>
  </si>
  <si>
    <t>4,5*8*4,8</t>
  </si>
  <si>
    <t>(14,87+11,095)*5,4/2+(16,485+10,995)*5,55/2</t>
  </si>
  <si>
    <t>651551725</t>
  </si>
  <si>
    <t>319,163*2*30</t>
  </si>
  <si>
    <t>-160546464</t>
  </si>
  <si>
    <t>364886118</t>
  </si>
  <si>
    <t>Ubourání kamenné římsy</t>
  </si>
  <si>
    <t>(0,535*0,505)*9,5</t>
  </si>
  <si>
    <t>Kamenná podezdívka pod nosníky rozšíření NK</t>
  </si>
  <si>
    <t>(1,345*0,24)*9,5</t>
  </si>
  <si>
    <t>demolice kamenných zídek vpravo a vlevo</t>
  </si>
  <si>
    <t>0,24+0,24</t>
  </si>
  <si>
    <t>75647865</t>
  </si>
  <si>
    <t>Ubourání železobetonové římsy</t>
  </si>
  <si>
    <t>(0,47*0,605)*9,5</t>
  </si>
  <si>
    <t>Podbetonávka pod nosníky rozšíření NK</t>
  </si>
  <si>
    <t>(0,32*(1,11+0,605))*9,5</t>
  </si>
  <si>
    <t>demolice betonových zídek vlevo</t>
  </si>
  <si>
    <t>0,24</t>
  </si>
  <si>
    <t>1841104167</t>
  </si>
  <si>
    <t>9,75+10,5</t>
  </si>
  <si>
    <t>966075215R</t>
  </si>
  <si>
    <t>Demontáž ocelových částí mostů</t>
  </si>
  <si>
    <t>-1470822540</t>
  </si>
  <si>
    <t>Demolice stávající ocelové části římsy</t>
  </si>
  <si>
    <t>1000</t>
  </si>
  <si>
    <t>912344174</t>
  </si>
  <si>
    <t>9,5</t>
  </si>
  <si>
    <t>-1647332528</t>
  </si>
  <si>
    <t>-964034738</t>
  </si>
  <si>
    <t>14,87*7,05/2</t>
  </si>
  <si>
    <t>10,995*7,05/2</t>
  </si>
  <si>
    <t>16,485*6,9/2</t>
  </si>
  <si>
    <t>10,995*6,9/2</t>
  </si>
  <si>
    <t>(14,87+10,995+16,485+10,995)*1,2*(0,6+0,1)</t>
  </si>
  <si>
    <t>11,9*2</t>
  </si>
  <si>
    <t>1773424994</t>
  </si>
  <si>
    <t>8*(3,95+5,05)</t>
  </si>
  <si>
    <t>3,1415*2,25*8</t>
  </si>
  <si>
    <t>-1014229252</t>
  </si>
  <si>
    <t>309845</t>
  </si>
  <si>
    <t>-905997586</t>
  </si>
  <si>
    <t>11,8*2</t>
  </si>
  <si>
    <t>přespárování zdiva - potřeba odhadnuta na 50%</t>
  </si>
  <si>
    <t>338,127*0,5</t>
  </si>
  <si>
    <t>-1634856070</t>
  </si>
  <si>
    <t>169,064*0,2</t>
  </si>
  <si>
    <t>1793031272</t>
  </si>
  <si>
    <t>338,127*0,1*0,6</t>
  </si>
  <si>
    <t>1208455530</t>
  </si>
  <si>
    <t>20,288*2,4</t>
  </si>
  <si>
    <t>-845249256</t>
  </si>
  <si>
    <t>338,327*0,5</t>
  </si>
  <si>
    <t>-1967636365</t>
  </si>
  <si>
    <t>-1100831951</t>
  </si>
  <si>
    <t>lokální sanace říms na křídlech - potřeba odhadnuta na 20%</t>
  </si>
  <si>
    <t>((14,87+10,995+16,485+10,995)*1,2*(0,6+0,1))*0,2</t>
  </si>
  <si>
    <t>356725930</t>
  </si>
  <si>
    <t>271583737</t>
  </si>
  <si>
    <t>536237260</t>
  </si>
  <si>
    <t>1924629502</t>
  </si>
  <si>
    <t>11,5*7</t>
  </si>
  <si>
    <t>1740323660</t>
  </si>
  <si>
    <t>12,5*7,0</t>
  </si>
  <si>
    <t>1706153978</t>
  </si>
  <si>
    <t>11*((0,25+0,35)+(0,3+0,1+0,15))</t>
  </si>
  <si>
    <t>-1932379715</t>
  </si>
  <si>
    <t>87,5</t>
  </si>
  <si>
    <t>12,65</t>
  </si>
  <si>
    <t>100,15*1,15</t>
  </si>
  <si>
    <t>115,173*1,221 "Přepočtené koeficientem množství</t>
  </si>
  <si>
    <t>-1957680470</t>
  </si>
  <si>
    <t>1754866575</t>
  </si>
  <si>
    <t>565200256</t>
  </si>
  <si>
    <t>639041859</t>
  </si>
  <si>
    <t>-1962330356</t>
  </si>
  <si>
    <t>-186258818</t>
  </si>
  <si>
    <t>-970286200</t>
  </si>
  <si>
    <t>-1659536577</t>
  </si>
  <si>
    <t>80,5</t>
  </si>
  <si>
    <t>80,5*1,15</t>
  </si>
  <si>
    <t>-1458753555</t>
  </si>
  <si>
    <t>87,5+12,65</t>
  </si>
  <si>
    <t>-703644676</t>
  </si>
  <si>
    <t>-1294212947</t>
  </si>
  <si>
    <t>-1064171928</t>
  </si>
  <si>
    <t>-263407816</t>
  </si>
  <si>
    <t>890381183</t>
  </si>
  <si>
    <t>-1670086828</t>
  </si>
  <si>
    <t>-249099472</t>
  </si>
  <si>
    <t>267539937</t>
  </si>
  <si>
    <t>929623650</t>
  </si>
  <si>
    <t>1074621507</t>
  </si>
  <si>
    <t>-800456769</t>
  </si>
  <si>
    <t>2096279420</t>
  </si>
  <si>
    <t>419294025</t>
  </si>
  <si>
    <t>-651099846</t>
  </si>
  <si>
    <t>-1847572253</t>
  </si>
  <si>
    <t>1612135123</t>
  </si>
  <si>
    <t>-1840052140</t>
  </si>
  <si>
    <t>-1002056502</t>
  </si>
  <si>
    <t>odkopavka</t>
  </si>
  <si>
    <t>124,501</t>
  </si>
  <si>
    <t>C1</t>
  </si>
  <si>
    <t>Zásyp</t>
  </si>
  <si>
    <t>54,12</t>
  </si>
  <si>
    <t>D1</t>
  </si>
  <si>
    <t>Beton základu</t>
  </si>
  <si>
    <t>5,47</t>
  </si>
  <si>
    <t>E1</t>
  </si>
  <si>
    <t>Hrázka</t>
  </si>
  <si>
    <t>17,563</t>
  </si>
  <si>
    <t>G1</t>
  </si>
  <si>
    <t>Bedeni</t>
  </si>
  <si>
    <t>51,864</t>
  </si>
  <si>
    <t>SO 01-21-01 - Železniční propustek v evid. km 13,547</t>
  </si>
  <si>
    <t>-692206566</t>
  </si>
  <si>
    <t>1791466685</t>
  </si>
  <si>
    <t>"kamenná dlažba na výtoku (předpoklad) =" 1,00*3,00*1,2</t>
  </si>
  <si>
    <t>-866216324</t>
  </si>
  <si>
    <t>5+12</t>
  </si>
  <si>
    <t>1026794609</t>
  </si>
  <si>
    <t>2*7*24</t>
  </si>
  <si>
    <t>121112003</t>
  </si>
  <si>
    <t>Sejmutí ornice tl vrstvy do 200 mm ručně</t>
  </si>
  <si>
    <t>-349962375</t>
  </si>
  <si>
    <t>Sejmutí ornice ručně při souvislé ploše, tl. vrstvy do 200 mm</t>
  </si>
  <si>
    <t>https://podminky.urs.cz/item/CS_URS_2025_01/121112003</t>
  </si>
  <si>
    <t>"na vtoku =" 4,50*12,50</t>
  </si>
  <si>
    <t>"na výtoku = "8,75*6,85</t>
  </si>
  <si>
    <t>A2</t>
  </si>
  <si>
    <t>122251104</t>
  </si>
  <si>
    <t>Odkopávky a prokopávky nezapažené v hornině třídy těžitelnosti I skupiny 3 objem do 500 m3 strojně</t>
  </si>
  <si>
    <t>-1400972009</t>
  </si>
  <si>
    <t>Odkopávky a prokopávky nezapažené strojně v hornině třídy těžitelnosti I skupiny 3 přes 100 do 500 m3</t>
  </si>
  <si>
    <t>https://podminky.urs.cz/item/CS_URS_2025_01/122251104</t>
  </si>
  <si>
    <t>"výpočet výkopu " (4,75*1,75*10,25)+(2,75*1,35*5,75)</t>
  </si>
  <si>
    <t>"výpočet pro základy v čelech trouby" 2*0,45*0,40*1,50</t>
  </si>
  <si>
    <t>"odpočet stáv. trub" (-1)*(2*3,14*(0,2*0,2)*10,65)</t>
  </si>
  <si>
    <t>"odpočet stáv. šachty" (-1)*(1,20*1,50*1,65)</t>
  </si>
  <si>
    <t>"odpočet stáv. čela" (-1)*(0,45*1,70*1,50)</t>
  </si>
  <si>
    <t>"lože trub =" 1,25*0,50*10,625</t>
  </si>
  <si>
    <t>"hrázka na vtoku =" 1,75*1,00*5,75</t>
  </si>
  <si>
    <t>"hrázka na výtoku = "1,50*1,00*5,00</t>
  </si>
  <si>
    <t>1815903443</t>
  </si>
  <si>
    <t>989063206</t>
  </si>
  <si>
    <t>"pročištění na vtoku (předpoklad) =" 0,25*2*5,00*(0,50+0,50+0,50)</t>
  </si>
  <si>
    <t>"pročištění na výtoku (předpoklad) =" 0,25*10,00*(1,25+0,50+1,50)</t>
  </si>
  <si>
    <t>-2071031865</t>
  </si>
  <si>
    <t>"hrázka na vtoku = "1,75*1,00*5,75</t>
  </si>
  <si>
    <t>-899532881</t>
  </si>
  <si>
    <t>17,563*2 "Přepočtené koeficientem množství</t>
  </si>
  <si>
    <t>370604053</t>
  </si>
  <si>
    <t>995320466</t>
  </si>
  <si>
    <t>"celkem zásyp trouby = "(1,60+2,50)*1,60*8,25</t>
  </si>
  <si>
    <t>-1845629511</t>
  </si>
  <si>
    <t>C1*1,8</t>
  </si>
  <si>
    <t>181311103</t>
  </si>
  <si>
    <t>Rozprostření ornice tl vrstvy do 200 mm v rovině nebo ve svahu do 1:5 ručně</t>
  </si>
  <si>
    <t>-450745609</t>
  </si>
  <si>
    <t>Rozprostření a urovnání ornice v rovině nebo ve svahu sklonu do 1:5 ručně při souvislé ploše, tl. vrstvy do 200 mm</t>
  </si>
  <si>
    <t>https://podminky.urs.cz/item/CS_URS_2025_01/181311103</t>
  </si>
  <si>
    <t>"na vtoku = "1,00*(2*4,50+12,50)</t>
  </si>
  <si>
    <t>"na výtoku =" 2*2,25*6,85</t>
  </si>
  <si>
    <t>183405211</t>
  </si>
  <si>
    <t>Výsev trávníku hydroosevem na ornici</t>
  </si>
  <si>
    <t>822091782</t>
  </si>
  <si>
    <t>https://podminky.urs.cz/item/CS_URS_2025_01/183405211</t>
  </si>
  <si>
    <t>1740082838</t>
  </si>
  <si>
    <t>52,325*0,025 "Přepočtené koeficientem množství</t>
  </si>
  <si>
    <t>-775828447</t>
  </si>
  <si>
    <t>-1587320661</t>
  </si>
  <si>
    <t>212752107</t>
  </si>
  <si>
    <t>Trativod z drenážních trubek korugovaných PE-HD SN 4 perforace 360° včetně lože otevřený výkop DN 400 pro liniové stavby</t>
  </si>
  <si>
    <t>-776757960</t>
  </si>
  <si>
    <t>Trativody z drenážních trubek pro liniové stavby a komunikace se zřízením štěrkového lože pod trubky a s jejich obsypem v otevřeném výkopu trubka korugovaná sendvičová PE-HD SN 4 celoperforovaná 360° DN 400</t>
  </si>
  <si>
    <t>https://podminky.urs.cz/item/CS_URS_2025_01/212752107</t>
  </si>
  <si>
    <t>2*5</t>
  </si>
  <si>
    <t>273321117</t>
  </si>
  <si>
    <t>Základové desky mostních konstrukcí ze ŽB C 25/30</t>
  </si>
  <si>
    <t>909803594</t>
  </si>
  <si>
    <t>Základové konstrukce z betonu železového desky ve výkopu nebo na hlavách pilot C 25/30</t>
  </si>
  <si>
    <t>https://podminky.urs.cz/item/CS_URS_2025_01/273321117</t>
  </si>
  <si>
    <t>"betonová deska =" 8,00*1,50*0,25</t>
  </si>
  <si>
    <t>"betonový základ na vtoku a výtoku = "2*1,50*0,60*0,40</t>
  </si>
  <si>
    <t>"kce zesíleného základu na vtoku a výtoku =" 4*0,50*0,35*2,50</t>
  </si>
  <si>
    <t>273321191</t>
  </si>
  <si>
    <t>Příplatek k základovým deskám mostních konstrukcí ze ŽB za betonáž malého rozsahu do 25 m3</t>
  </si>
  <si>
    <t>2108094936</t>
  </si>
  <si>
    <t>https://podminky.urs.cz/item/CS_URS_2025_01/273321191</t>
  </si>
  <si>
    <t>2134538666</t>
  </si>
  <si>
    <t>(8+8+1,5+1,5)*0,3</t>
  </si>
  <si>
    <t>-812229180</t>
  </si>
  <si>
    <t>-445005276</t>
  </si>
  <si>
    <t>D1*0,075</t>
  </si>
  <si>
    <t>274321117</t>
  </si>
  <si>
    <t>Základové pasy, prahy, věnce a ostruhy mostních konstrukcí ze ŽB C 25/30</t>
  </si>
  <si>
    <t>1286042416</t>
  </si>
  <si>
    <t>Základové konstrukce z betonu železového pásy, prahy, věnce a ostruhy ve výkopu nebo na hlavách pilot C 25/30</t>
  </si>
  <si>
    <t>https://podminky.urs.cz/item/CS_URS_2025_01/274321117</t>
  </si>
  <si>
    <t>"prahy na vtoku =" (11,40+3,25+1,65+8,30+1,50+3,70)*0,60*0,30</t>
  </si>
  <si>
    <t>"prahy na výtoku = "(4,1+(2*2,2)+(4,1*1,2))*0,6*0,3</t>
  </si>
  <si>
    <t>274321191</t>
  </si>
  <si>
    <t>Příplatek k základovým pasům, prahům a věncům mostních konstrukcí ze ŽB za betonáž malého rozsahu do 25 m3</t>
  </si>
  <si>
    <t>1349644988</t>
  </si>
  <si>
    <t>https://podminky.urs.cz/item/CS_URS_2025_01/274321191</t>
  </si>
  <si>
    <t>1160747298</t>
  </si>
  <si>
    <t>"prahy na výtoku = "(4,1+(2*2,2)+(4,1*1,2))*0,6*2</t>
  </si>
  <si>
    <t>"prahy na vtoku =" (11,40+3,25+1,65+8,30+1,50+3,70)*0,60*2</t>
  </si>
  <si>
    <t>2107114610</t>
  </si>
  <si>
    <t>-1945795595</t>
  </si>
  <si>
    <t>"pro převedení kabelu SSZT - "15,00</t>
  </si>
  <si>
    <t>"pro převedení kabelu ČD - Telematika = "15,00</t>
  </si>
  <si>
    <t>452311121</t>
  </si>
  <si>
    <t>Podkladní desky z betonu prostého bez zvýšených nároků na prostředí tř. C 8/10 otevřený výkop</t>
  </si>
  <si>
    <t>-1273392604</t>
  </si>
  <si>
    <t>Podkladní a zajišťovací konstrukce z betonu prostého v otevřeném výkopu bez zvýšených nároků na prostředí desky pod potrubí, stoky a drobné objekty z betonu tř. C 8/10</t>
  </si>
  <si>
    <t>https://podminky.urs.cz/item/CS_URS_2025_01/452311121</t>
  </si>
  <si>
    <t>"výpočet =" 2,10*7,20*0,15</t>
  </si>
  <si>
    <t>465513257</t>
  </si>
  <si>
    <t>Dlažba svahu u opěr z upraveného lomového žulového kamene tl 250 mm do lože C 25/30 pl přes 10 m2</t>
  </si>
  <si>
    <t>-2097373873</t>
  </si>
  <si>
    <t>Dlažba svahu u mostních opěr z upraveného lomového žulového kamene s vyspárováním maltou MC 25, šíře spáry 15 mm do betonového lože C 25/30 tloušťky 250 mm, plochy přes 10 m2</t>
  </si>
  <si>
    <t>https://podminky.urs.cz/item/CS_URS_2025_01/465513257</t>
  </si>
  <si>
    <t>"dlažba na vtoku (odečteno z CADu) =" 50,00*1,2</t>
  </si>
  <si>
    <t>"dlažba na vytoku (odečteno z CADu) = "8,00*1,2</t>
  </si>
  <si>
    <t>F1</t>
  </si>
  <si>
    <t>927111129</t>
  </si>
  <si>
    <t>Propustek železniční ze železobetonových trub DN 800</t>
  </si>
  <si>
    <t>-449308772</t>
  </si>
  <si>
    <t>Železniční propustek železobetonové trouby DN 800 mm</t>
  </si>
  <si>
    <t>https://podminky.urs.cz/item/CS_URS_2025_01/927111129</t>
  </si>
  <si>
    <t>59222484</t>
  </si>
  <si>
    <t>trouba ŽB hrdlová patková DN 800</t>
  </si>
  <si>
    <t>-931976996</t>
  </si>
  <si>
    <t>927111229</t>
  </si>
  <si>
    <t>Čelo z betonu prostého pro propustek ze železobetonových trub DN 800</t>
  </si>
  <si>
    <t>-2068066732</t>
  </si>
  <si>
    <t>Železniční propustek čelo z betonu prostého pro železniční propustek ze železobetonových trub DN 800 mm</t>
  </si>
  <si>
    <t>https://podminky.urs.cz/item/CS_URS_2025_01/927111229</t>
  </si>
  <si>
    <t>-851328661</t>
  </si>
  <si>
    <t>961041211</t>
  </si>
  <si>
    <t>Bourání mostních základů z betonu prostého</t>
  </si>
  <si>
    <t>-1128784419</t>
  </si>
  <si>
    <t>Bourání mostních konstrukcí základů z prostého betonu</t>
  </si>
  <si>
    <t>https://podminky.urs.cz/item/CS_URS_2025_01/961041211</t>
  </si>
  <si>
    <t>"podklad. beton šachty = "1,40*1,70*0,10</t>
  </si>
  <si>
    <t>"drenážní trouby podél trati =" 2*((3,14*0,25*0,25)-(3,14*0,20*0,20))*(7,50+7,50)</t>
  </si>
  <si>
    <t>BB2</t>
  </si>
  <si>
    <t>961051111</t>
  </si>
  <si>
    <t>Bourání mostních základů z ŽB</t>
  </si>
  <si>
    <t>-771662293</t>
  </si>
  <si>
    <t>Bourání mostních konstrukcí základů ze železového betonu</t>
  </si>
  <si>
    <t>https://podminky.urs.cz/item/CS_URS_2025_01/961051111</t>
  </si>
  <si>
    <t>"vtoková šachta =" (1,20*1,50*0,30)+(2*1,50*1,25*0,30)+(0,70*1,25*0,30)</t>
  </si>
  <si>
    <t>BZB2</t>
  </si>
  <si>
    <t>966008113</t>
  </si>
  <si>
    <t>Bourání trubního propustku DN přes 500 do 800</t>
  </si>
  <si>
    <t>1141224319</t>
  </si>
  <si>
    <t>Bourání trubního propustku s odklizením a uložením vybouraného materiálu na skládku na vzdálenost do 3 m nebo s naložením na dopravní prostředek z trub betonových nebo železobetonových DN přes 500 do 800 mm</t>
  </si>
  <si>
    <t>https://podminky.urs.cz/item/CS_URS_2025_01/966008113</t>
  </si>
  <si>
    <t>10,65</t>
  </si>
  <si>
    <t>BP</t>
  </si>
  <si>
    <t>966008311</t>
  </si>
  <si>
    <t>Bourání čela trubního propustku z betonu železového</t>
  </si>
  <si>
    <t>382159979</t>
  </si>
  <si>
    <t>Bourání trubního propustku s odklizením a uložením vybouraného materiálu na skládku na vzdálenost do 3 m nebo s naložením na dopravní prostředek čela z betonu železového</t>
  </si>
  <si>
    <t>https://podminky.urs.cz/item/CS_URS_2025_01/966008311</t>
  </si>
  <si>
    <t>"čelo propustku = "0,45*1,70*1,50</t>
  </si>
  <si>
    <t>"základ čela = "0,75*0,70*2,00</t>
  </si>
  <si>
    <t>BC1</t>
  </si>
  <si>
    <t>784915472</t>
  </si>
  <si>
    <t>1921398626</t>
  </si>
  <si>
    <t>"nátěr betonových trub = "3,50*8,00</t>
  </si>
  <si>
    <t>2072516023</t>
  </si>
  <si>
    <t>28*0,3/1000</t>
  </si>
  <si>
    <t>1675903603</t>
  </si>
  <si>
    <t>"nátěr betonových trub = "3,50*8,00*2</t>
  </si>
  <si>
    <t>1748703442</t>
  </si>
  <si>
    <t>56*0,5/1000</t>
  </si>
  <si>
    <t>2046919559</t>
  </si>
  <si>
    <t>1133844199</t>
  </si>
  <si>
    <t>940573108</t>
  </si>
  <si>
    <t>312576908</t>
  </si>
  <si>
    <t>1817629373</t>
  </si>
  <si>
    <t>648251575</t>
  </si>
  <si>
    <t>-975122970</t>
  </si>
  <si>
    <t>2133012727</t>
  </si>
  <si>
    <t>-1225011310</t>
  </si>
  <si>
    <t>034002000.1</t>
  </si>
  <si>
    <t>-1137932370</t>
  </si>
  <si>
    <t>034703000.2</t>
  </si>
  <si>
    <t>-825622571</t>
  </si>
  <si>
    <t>-2140340207</t>
  </si>
  <si>
    <t>385405220</t>
  </si>
  <si>
    <t>-1783439977</t>
  </si>
  <si>
    <t>599307377</t>
  </si>
  <si>
    <t>1732554301</t>
  </si>
  <si>
    <t>SO 01-14-01 - Výstroj trati km 11,300 - km 19,605</t>
  </si>
  <si>
    <t>5912030030</t>
  </si>
  <si>
    <t>Demontáž návěstidla včetně sloupku a patky předvěstníku</t>
  </si>
  <si>
    <t>745306756</t>
  </si>
  <si>
    <t>Demontáž návěstidla včetně sloupku a patky předvěstníku Poznámka: 1. V cenách jsou započteny náklady na demontáž návěstidla, sloupku a patky, zához, úpravu terénu a naložení na dopravní prostředek.</t>
  </si>
  <si>
    <t>5912030040</t>
  </si>
  <si>
    <t>Demontáž návěstidla včetně sloupku a patky rychlostníku</t>
  </si>
  <si>
    <t>1976377351</t>
  </si>
  <si>
    <t>Demontáž návěstidla včetně sloupku a patky rychlostníku Poznámka: 1. V cenách jsou započteny náklady na demontáž návěstidla, sloupku a patky, zához, úpravu terénu a naložení na dopravní prostředek.</t>
  </si>
  <si>
    <t>5912035040</t>
  </si>
  <si>
    <t>Montáž návěstidla rychlostníku</t>
  </si>
  <si>
    <t>1564893420</t>
  </si>
  <si>
    <t>Montáž návěstidla rychlostníku Poznámka: 1. V cenách jsou započteny náklady na montáž a upevnění návěstidla. 2. V cenách nejsou obsaženy náklady na dodávku materiálu.</t>
  </si>
  <si>
    <t>5962114000</t>
  </si>
  <si>
    <t>Výstroj sloupku objímka 50 až 100 mm kompletní</t>
  </si>
  <si>
    <t>-1026634209</t>
  </si>
  <si>
    <t>2*2</t>
  </si>
  <si>
    <t>5962101010</t>
  </si>
  <si>
    <t>Návěstidlo rychlostník - obdélník</t>
  </si>
  <si>
    <t>-771051482</t>
  </si>
  <si>
    <t>5912035050</t>
  </si>
  <si>
    <t>Montáž návěstidla sklonovníku</t>
  </si>
  <si>
    <t>1426364343</t>
  </si>
  <si>
    <t>Montáž návěstidla sklonovníku Poznámka: 1. V cenách jsou započteny náklady na montáž a upevnění návěstidla. 2. V cenách nejsou obsaženy náklady na dodávku materiálu.</t>
  </si>
  <si>
    <t>-1756349538</t>
  </si>
  <si>
    <t>10*2</t>
  </si>
  <si>
    <t>5962101110</t>
  </si>
  <si>
    <t>Návěstidlo sklonovník reflexní</t>
  </si>
  <si>
    <t>2051557766</t>
  </si>
  <si>
    <t>5912035090</t>
  </si>
  <si>
    <t>Montáž návěstidla staničníku</t>
  </si>
  <si>
    <t>-2058491389</t>
  </si>
  <si>
    <t>Montáž návěstidla staničníku Poznámka: 1. V cenách jsou započteny náklady na montáž a upevnění návěstidla. 2. V cenách nejsou obsaženy náklady na dodávku materiálu.</t>
  </si>
  <si>
    <t>1818059044</t>
  </si>
  <si>
    <t>5962101105</t>
  </si>
  <si>
    <t>Návěstidlo staničník 480x610 pozink dvoumístný</t>
  </si>
  <si>
    <t>973337346</t>
  </si>
  <si>
    <t>5912035100R</t>
  </si>
  <si>
    <t>Montáž tabule směr jízdy vlaků</t>
  </si>
  <si>
    <t>568856977</t>
  </si>
  <si>
    <t>-1539953087</t>
  </si>
  <si>
    <t>4*2</t>
  </si>
  <si>
    <t>5962110000</t>
  </si>
  <si>
    <t>Značení zastávek tabule s názvem</t>
  </si>
  <si>
    <t>1693280566</t>
  </si>
  <si>
    <t>4*1,7*0,355</t>
  </si>
  <si>
    <t>5912035100R2</t>
  </si>
  <si>
    <t>Montáž tabule s názvem zastávky</t>
  </si>
  <si>
    <t>-311429795</t>
  </si>
  <si>
    <t>706283333</t>
  </si>
  <si>
    <t>6*2</t>
  </si>
  <si>
    <t>1587265230</t>
  </si>
  <si>
    <t>2,2*0,6+3,85*0,6</t>
  </si>
  <si>
    <t>5912035110R</t>
  </si>
  <si>
    <t>Montáž značky průchod pro pěší zakázán</t>
  </si>
  <si>
    <t>-1018337599</t>
  </si>
  <si>
    <t>Montáž na zábradlí</t>
  </si>
  <si>
    <t>490121845</t>
  </si>
  <si>
    <t>2*1</t>
  </si>
  <si>
    <t>5962107000</t>
  </si>
  <si>
    <t>Piktogramy zákaz vstupu</t>
  </si>
  <si>
    <t>-211833838</t>
  </si>
  <si>
    <t>5912045030</t>
  </si>
  <si>
    <t>Montáž návěstidla včetně sloupku a patky předvěstníku</t>
  </si>
  <si>
    <t>-1209565519</t>
  </si>
  <si>
    <t>Montáž návěstidla včetně sloupku a patky předvěstníku Poznámka: 1. V cenách jsou započteny náklady na zemní práce, montáž patky, sloupku a návěstidla, úpravu a rozprostření zeminy na terén. 2. V cenách nejsou obsaženy náklady na dodávku materiálu.</t>
  </si>
  <si>
    <t>5964161010</t>
  </si>
  <si>
    <t>Beton lehce zhutnitelný C 20/25;X0 F5 2 285 2 765</t>
  </si>
  <si>
    <t>-504248132</t>
  </si>
  <si>
    <t>1*1*0,3*0,3</t>
  </si>
  <si>
    <t>5962114020</t>
  </si>
  <si>
    <t>Výstroj sloupku víčko plast 60 mm</t>
  </si>
  <si>
    <t>1743462405</t>
  </si>
  <si>
    <t>5962113005</t>
  </si>
  <si>
    <t>Sloupek ocelový pozinkovaný 60 mm</t>
  </si>
  <si>
    <t>1204252340</t>
  </si>
  <si>
    <t>1*4,5</t>
  </si>
  <si>
    <t>1525890270</t>
  </si>
  <si>
    <t>1*2</t>
  </si>
  <si>
    <t>5962101020</t>
  </si>
  <si>
    <t>Návěstidlo očekávejte traťovou rychlost - trojúhelník</t>
  </si>
  <si>
    <t>1884529248</t>
  </si>
  <si>
    <t>5912045040</t>
  </si>
  <si>
    <t>Montáž návěstidla včetně sloupku a patky rychlostníku</t>
  </si>
  <si>
    <t>-483617238</t>
  </si>
  <si>
    <t>Montáž návěstidla včetně sloupku a patky rychlostníku Poznámka: 1. V cenách jsou započteny náklady na zemní práce, montáž patky, sloupku a návěstidla, úpravu a rozprostření zeminy na terén. 2. V cenách nejsou obsaženy náklady na dodávku materiálu.</t>
  </si>
  <si>
    <t>-232357366</t>
  </si>
  <si>
    <t>3*1*0,3*0,3</t>
  </si>
  <si>
    <t>-369935392</t>
  </si>
  <si>
    <t>-848857302</t>
  </si>
  <si>
    <t>3*4,5</t>
  </si>
  <si>
    <t>389150072</t>
  </si>
  <si>
    <t>3*2</t>
  </si>
  <si>
    <t>-1176010536</t>
  </si>
  <si>
    <t>5912045050</t>
  </si>
  <si>
    <t>Montáž návěstidla včetně sloupku a patky sklonovníku</t>
  </si>
  <si>
    <t>49552411</t>
  </si>
  <si>
    <t>Montáž návěstidla včetně sloupku a patky sklonovníku Poznámka: 1. V cenách jsou započteny náklady na zemní práce, montáž patky, sloupku a návěstidla, úpravu a rozprostření zeminy na terén. 2. V cenách nejsou obsaženy náklady na dodávku materiálu.</t>
  </si>
  <si>
    <t>621406679</t>
  </si>
  <si>
    <t>21*1*0,3*0,3</t>
  </si>
  <si>
    <t>1407517547</t>
  </si>
  <si>
    <t>567338127</t>
  </si>
  <si>
    <t>21*4,5</t>
  </si>
  <si>
    <t>71950429</t>
  </si>
  <si>
    <t>21*2</t>
  </si>
  <si>
    <t>1063282559</t>
  </si>
  <si>
    <t>5912045090</t>
  </si>
  <si>
    <t>Montáž návěstidla včetně sloupku a patky staničníku</t>
  </si>
  <si>
    <t>1312478108</t>
  </si>
  <si>
    <t>Montáž návěstidla včetně sloupku a patky staničníku Poznámka: 1. V cenách jsou započteny náklady na zemní práce, montáž patky, sloupku a návěstidla, úpravu a rozprostření zeminy na terén. 2. V cenách nejsou obsaženy náklady na dodávku materiálu.</t>
  </si>
  <si>
    <t>669060445</t>
  </si>
  <si>
    <t>41*1*0,3*0,3</t>
  </si>
  <si>
    <t>-338154195</t>
  </si>
  <si>
    <t>-260596827</t>
  </si>
  <si>
    <t>41*4,5</t>
  </si>
  <si>
    <t>1220731240</t>
  </si>
  <si>
    <t>-1437601814</t>
  </si>
  <si>
    <t>5912045100</t>
  </si>
  <si>
    <t>Montáž návěstidla včetně sloupku a patky tabule před zastávkou</t>
  </si>
  <si>
    <t>1944755589</t>
  </si>
  <si>
    <t>Montáž návěstidla včetně sloupku a patky tabule před zastávkou Poznámka: 1. V cenách jsou započteny náklady na zemní práce, montáž patky, sloupku a návěstidla, úpravu a rozprostření zeminy na terén. 2. V cenách nejsou obsaženy náklady na dodávku materiálu.</t>
  </si>
  <si>
    <t>vmontáž návěsti vlak se blíží k zastávce</t>
  </si>
  <si>
    <t>-1340754315</t>
  </si>
  <si>
    <t>4*2*1*0,3*0,3</t>
  </si>
  <si>
    <t>387067319</t>
  </si>
  <si>
    <t>-1367292983</t>
  </si>
  <si>
    <t>4*2*4,5</t>
  </si>
  <si>
    <t>163763742</t>
  </si>
  <si>
    <t>4*4</t>
  </si>
  <si>
    <t>5962101050</t>
  </si>
  <si>
    <t>Návěstidlo tabule před zastávkou</t>
  </si>
  <si>
    <t>397252498</t>
  </si>
  <si>
    <t>5912045100R2</t>
  </si>
  <si>
    <t>Montáž tabule s názvem zastávky včetně sloupu a patky</t>
  </si>
  <si>
    <t>-267754071</t>
  </si>
  <si>
    <t>2*3</t>
  </si>
  <si>
    <t>-1708448649</t>
  </si>
  <si>
    <t>6*3*1*0,3*0,3</t>
  </si>
  <si>
    <t>-2016995130</t>
  </si>
  <si>
    <t>6*3</t>
  </si>
  <si>
    <t>1080493464</t>
  </si>
  <si>
    <t>3*3*2*4,5</t>
  </si>
  <si>
    <t>613432867</t>
  </si>
  <si>
    <t>6*3+6*3</t>
  </si>
  <si>
    <t>2018679500</t>
  </si>
  <si>
    <t>(2,2*0,6+3,85*0,6)*3</t>
  </si>
  <si>
    <t>5912045110</t>
  </si>
  <si>
    <t>Montáž návěstidla včetně sloupku a patky konce nástupiště</t>
  </si>
  <si>
    <t>-1027741066</t>
  </si>
  <si>
    <t>Montáž návěstidla včetně sloupku a patky konce nástupiště Poznámka: 1. V cenách jsou započteny náklady na zemní práce, montáž patky, sloupku a návěstidla, úpravu a rozprostření zeminy na terén. 2. V cenách nejsou obsaženy náklady na dodávku materiálu.</t>
  </si>
  <si>
    <t>-1167440595</t>
  </si>
  <si>
    <t>4*1*0,3*0,3</t>
  </si>
  <si>
    <t>-1638022552</t>
  </si>
  <si>
    <t>805942642</t>
  </si>
  <si>
    <t>4*4,5</t>
  </si>
  <si>
    <t>2009356941</t>
  </si>
  <si>
    <t>5962101045</t>
  </si>
  <si>
    <t>Návěstidlo konec nástupiště</t>
  </si>
  <si>
    <t>-22870005</t>
  </si>
  <si>
    <t>5912045110R</t>
  </si>
  <si>
    <t>Montáž značky průchod pro pěší zakázán včetně sloupu a patky</t>
  </si>
  <si>
    <t>-281178414</t>
  </si>
  <si>
    <t>1054339270</t>
  </si>
  <si>
    <t>2*1*0,3*0,3</t>
  </si>
  <si>
    <t>-536269729</t>
  </si>
  <si>
    <t>-1024392395</t>
  </si>
  <si>
    <t>4*3</t>
  </si>
  <si>
    <t>-1904692921</t>
  </si>
  <si>
    <t>-1044979703</t>
  </si>
  <si>
    <t>5912050120</t>
  </si>
  <si>
    <t>Staničení demontáž hektometrovníku</t>
  </si>
  <si>
    <t>1356967017</t>
  </si>
  <si>
    <t>Staničení demontáž hektometrovníku Poznámka: 1. V cenách jsou započteny náklady na zemní práce a výměnu, demontáž nebo montáž staničení. 2. V cenách nejsou obsaženy náklady na dodávku materiálu.</t>
  </si>
  <si>
    <t>stávající hektometrovníky - demontáž</t>
  </si>
  <si>
    <t>5912050220</t>
  </si>
  <si>
    <t>Staničení montáž hektometrovníku</t>
  </si>
  <si>
    <t>1292455200</t>
  </si>
  <si>
    <t>Staničení montáž hektometrovníku Poznámka: 1. V cenách jsou započteny náklady na zemní práce a výměnu, demontáž nebo montáž staničení. 2. V cenách nejsou obsaženy náklady na dodávku materiálu.</t>
  </si>
  <si>
    <t>Hektometrovník z užitého materiálu - montáž</t>
  </si>
  <si>
    <t>Hektometrovník nový montáž</t>
  </si>
  <si>
    <t>5962101120</t>
  </si>
  <si>
    <t>Návěstidlo hektometrovník železobetonový se znaky</t>
  </si>
  <si>
    <t>1460216935</t>
  </si>
  <si>
    <t>5913410020</t>
  </si>
  <si>
    <t>Nátěr traťových značek hektometrovníku</t>
  </si>
  <si>
    <t>-1628979544</t>
  </si>
  <si>
    <t>Nátěr traťových značek hektometrovníku Poznámka: 1. V cenách jsou započteny náklady na odstranění drnu a plevelů u značky, očištění od starého nátěru a nečistot, provedení nového nátěru barvou schváleného typu a odstínu včetně případného popisu. 2. V cenách nejsou obsaženy náklady na dodávku materiálu.</t>
  </si>
  <si>
    <t>Vyzískané hektometrovníky - obnova nátěru</t>
  </si>
  <si>
    <t>5963157005</t>
  </si>
  <si>
    <t>Nátěr hmota nátěrová syntetická základní</t>
  </si>
  <si>
    <t>litr</t>
  </si>
  <si>
    <t>-1307933125</t>
  </si>
  <si>
    <t>-1741155695</t>
  </si>
  <si>
    <t>Doprava sloupků do 140 km</t>
  </si>
  <si>
    <t>Doprava značek do 140 km</t>
  </si>
  <si>
    <t>Doprava výstroje sloupků do 140 km</t>
  </si>
  <si>
    <t>Doprava zdemontovaných návěstidel na mezideponii k předání investorovi</t>
  </si>
  <si>
    <t>Doprava zdemontovaných hektometrovníků na mezideponii k obnově</t>
  </si>
  <si>
    <t>Doprava natřených hektometrovníků na stavbu</t>
  </si>
  <si>
    <t>-1125360517</t>
  </si>
  <si>
    <t>1*13</t>
  </si>
  <si>
    <t>2136778856</t>
  </si>
  <si>
    <t>Doprava betonu na stavbu do 20 km</t>
  </si>
  <si>
    <t>8,82*2,2</t>
  </si>
  <si>
    <t>-1929944368</t>
  </si>
  <si>
    <t>Doprava betonu na stavbu příplatek do 20 km</t>
  </si>
  <si>
    <t>8,82*2,2*1</t>
  </si>
  <si>
    <t>SO 01-86-01 - ZAST Bílý Kostel nad Nisou - oprava osvětlení</t>
  </si>
  <si>
    <t>D1 - Rozvaděč RV1</t>
  </si>
  <si>
    <t xml:space="preserve">    1032-56 - SKŘÍNĚ PLASTOVÉ</t>
  </si>
  <si>
    <t xml:space="preserve">    D2 - MODULOVÉ PŘÍSTROJ</t>
  </si>
  <si>
    <t xml:space="preserve">      D3 - jistící:</t>
  </si>
  <si>
    <t xml:space="preserve">      D4 - spínací:</t>
  </si>
  <si>
    <t xml:space="preserve">      D5 - měřícíí:</t>
  </si>
  <si>
    <t xml:space="preserve">      D6 - systém DDTS</t>
  </si>
  <si>
    <t xml:space="preserve">      D7 - ostatní:</t>
  </si>
  <si>
    <t xml:space="preserve">      D8 - SVORKY</t>
  </si>
  <si>
    <t xml:space="preserve">      D9 - OSTATNÍ</t>
  </si>
  <si>
    <t>D10 - Elektromontáže</t>
  </si>
  <si>
    <t xml:space="preserve">    D11 - Demontáže</t>
  </si>
  <si>
    <t xml:space="preserve">      D12 - ROZVADĚČ RV1</t>
  </si>
  <si>
    <t xml:space="preserve">      R-1041-483 - SVÍTIDLO VENKOVNÍ</t>
  </si>
  <si>
    <t xml:space="preserve">      1048-191 - OSVĚTLOVACÍ STOŽÁR</t>
  </si>
  <si>
    <t xml:space="preserve">      R-1048-191 - kompletně včetně výzbroje a základu</t>
  </si>
  <si>
    <t xml:space="preserve">      7002-17 - KABEL SILOVÝ,IZOLACE PVC</t>
  </si>
  <si>
    <t xml:space="preserve">      9999-443 - UKONČENÍ  VODIČŮ V ROZVADĚČÍCH</t>
  </si>
  <si>
    <t xml:space="preserve">      7004-10046 - UKONČENÍ VODIČŮ NA SVORKOVNICI</t>
  </si>
  <si>
    <t xml:space="preserve">      9999-1280 - HODINOVE ZUCTOVACI SAZBY</t>
  </si>
  <si>
    <t xml:space="preserve">    D13 - Elektroinstalační práce a materiál</t>
  </si>
  <si>
    <t xml:space="preserve">      9999-752r - MONTÁŽ  ROZVADĚČŮ</t>
  </si>
  <si>
    <t xml:space="preserve">      D14 - KABELOVÉ CHRÁNIČKY</t>
  </si>
  <si>
    <t xml:space="preserve">      7002-492 - KABEL SILOVÝ,IZOLACE PVC</t>
  </si>
  <si>
    <t xml:space="preserve">      1244-1 - OCELOVÝ DRÁT POZINKOVANÝ</t>
  </si>
  <si>
    <t xml:space="preserve">      7004-22005 - OCELOVÝ PÁSEK POZINKOVANÝ</t>
  </si>
  <si>
    <t xml:space="preserve">      1244-199 - SVORKA HROMOSVODNÍ,UZEMŇOVACÍ</t>
  </si>
  <si>
    <t xml:space="preserve">      7004-22132 - SVORKA FeZn</t>
  </si>
  <si>
    <t xml:space="preserve">      1048-213r - STOŽÁR ŽELEZNIČNÍ SKLÁPĚCÍ</t>
  </si>
  <si>
    <t xml:space="preserve">      D15 - kompletní, včetně stožárové výzbroje - ve tř.II</t>
  </si>
  <si>
    <t xml:space="preserve">      R-1047-001 - SVÍTIDLA PRO VEŘEJNÉ OSVĚTLENÍ - včetně světelných zdrojů</t>
  </si>
  <si>
    <t xml:space="preserve">      9999-1292 - SPOLUPRACE S DODAVATELEM PRI</t>
  </si>
  <si>
    <t xml:space="preserve">      9999-1294 - KOORDINACE POSTUPU PRACI</t>
  </si>
  <si>
    <t xml:space="preserve">      9999-1296 - PROVEDENI REVIZNICH ZKOUSEK</t>
  </si>
  <si>
    <t xml:space="preserve">      D16 - ZAJIŠTĚNÍ PRŮKAZU ZPŮSOBILOSTI</t>
  </si>
  <si>
    <t xml:space="preserve">      D13a - Podružný materiál</t>
  </si>
  <si>
    <t>D17 - Zemní práce</t>
  </si>
  <si>
    <t xml:space="preserve">    9999-878 - VYTÝČENÍ TRATI</t>
  </si>
  <si>
    <t xml:space="preserve">      9999-931 - VÝKOP JÁMY PRO ZÁKLAD</t>
  </si>
  <si>
    <t xml:space="preserve">      D18 - VÝKOP JÁMY PRO STOŽÁR</t>
  </si>
  <si>
    <t xml:space="preserve">      9999-980 - ZÁHOZ JÁMY,UPĚCHOVÁNÍ,ÚPRAVA</t>
  </si>
  <si>
    <t xml:space="preserve">      D19 - ZÁKLAD PRO OSVĚTLOVACÍ STOŽÁR</t>
  </si>
  <si>
    <t xml:space="preserve">      9999-991 - HLOUBENÍ KABELOVÉ RÝHY</t>
  </si>
  <si>
    <t xml:space="preserve">      9999-1067 - ZŘÍZENÍ KABELOVÉHO LOŽE</t>
  </si>
  <si>
    <t xml:space="preserve">      9999-1117 - FOLIE VÝSTRAŽNÁ Z PVC</t>
  </si>
  <si>
    <t xml:space="preserve">      9999-1175 - ZÁHOZ KABELOVÉ RÝHY</t>
  </si>
  <si>
    <t xml:space="preserve">      9999-987r - HUTNĚNÍ ZEMINY</t>
  </si>
  <si>
    <t xml:space="preserve">      9999-1185 - ODVOZ ZEMINY</t>
  </si>
  <si>
    <t xml:space="preserve">      9999-1188 - ÚPRAVA POVRCHU</t>
  </si>
  <si>
    <t>Rozvaděč RV1</t>
  </si>
  <si>
    <t>1032-56</t>
  </si>
  <si>
    <t>SKŘÍNĚ PLASTOVÉ</t>
  </si>
  <si>
    <t>1032-284rR</t>
  </si>
  <si>
    <t>plastový pilíř 550x(1500+600)x240, IP44/20</t>
  </si>
  <si>
    <t>ks</t>
  </si>
  <si>
    <t>-122085407</t>
  </si>
  <si>
    <t>D2</t>
  </si>
  <si>
    <t>MODULOVÉ PŘÍSTROJ</t>
  </si>
  <si>
    <t>D3</t>
  </si>
  <si>
    <t>jistící:</t>
  </si>
  <si>
    <t>1228-1100R</t>
  </si>
  <si>
    <t>FLP-B+C MAXI VS/3 kombinovaný svodič bleskových proudů a přepětí, vhodné pro 3-fázový systém TN-C, instalace na vstupu do budovy, 75 kA (10/350), 180 kA (8/20), dálková signalizace poruchy</t>
  </si>
  <si>
    <t>569109126</t>
  </si>
  <si>
    <t>1182-15623R</t>
  </si>
  <si>
    <t>LTN-4B-1 Jistič</t>
  </si>
  <si>
    <t>Ks</t>
  </si>
  <si>
    <t>460380451</t>
  </si>
  <si>
    <t>1182-15658R</t>
  </si>
  <si>
    <t>LTN-4D-1 Jistič</t>
  </si>
  <si>
    <t>2016007660</t>
  </si>
  <si>
    <t>1182-15624R</t>
  </si>
  <si>
    <t>LTN-6B-1 Jistič</t>
  </si>
  <si>
    <t>1953109112</t>
  </si>
  <si>
    <t>1182-15756R</t>
  </si>
  <si>
    <t>LTN-16B-3 Jistič</t>
  </si>
  <si>
    <t>-672909534</t>
  </si>
  <si>
    <t>1182-15757R</t>
  </si>
  <si>
    <t>LTN-20B-3 Jistič</t>
  </si>
  <si>
    <t>-1498149174</t>
  </si>
  <si>
    <t>1182-14028R</t>
  </si>
  <si>
    <t>OLI-10B-1N-030A Proudový chránič s nadproudovou ochranou</t>
  </si>
  <si>
    <t>-1640403327</t>
  </si>
  <si>
    <t>1182-14029R</t>
  </si>
  <si>
    <t>OLI-16B-1N-030A Proudový chránič s nadproudovou ochranou</t>
  </si>
  <si>
    <t>-1977697729</t>
  </si>
  <si>
    <t>1182-16334R</t>
  </si>
  <si>
    <t>LFN-25-4-100A-G Proudový chránič</t>
  </si>
  <si>
    <t>922626755</t>
  </si>
  <si>
    <t>D4</t>
  </si>
  <si>
    <t>spínací:</t>
  </si>
  <si>
    <t>1182-10280R</t>
  </si>
  <si>
    <t>RSI-20-20-A230-M Instalační stykač</t>
  </si>
  <si>
    <t>-637631957</t>
  </si>
  <si>
    <t>1182-10285R</t>
  </si>
  <si>
    <t>RSI-25-40-A230-M Instalační stykač</t>
  </si>
  <si>
    <t>-1298049157</t>
  </si>
  <si>
    <t>1182-14574R</t>
  </si>
  <si>
    <t>MSK-001-102 Kolébkový přepínač</t>
  </si>
  <si>
    <t>363497620</t>
  </si>
  <si>
    <t>D5</t>
  </si>
  <si>
    <t>měřícíí:</t>
  </si>
  <si>
    <t>1182-16071R</t>
  </si>
  <si>
    <t>MMR-U3-001-A230 Monitorovací relé</t>
  </si>
  <si>
    <t>968522732</t>
  </si>
  <si>
    <t>1182-18191R</t>
  </si>
  <si>
    <t>MMR-P1-001-A230 Monitorovací relé proudu</t>
  </si>
  <si>
    <t>1263514535</t>
  </si>
  <si>
    <t>D6</t>
  </si>
  <si>
    <t>systém DDTS</t>
  </si>
  <si>
    <t>xx1R</t>
  </si>
  <si>
    <t>síťový zdroj 230V/24V AC/DC,</t>
  </si>
  <si>
    <t>1710477898</t>
  </si>
  <si>
    <t>xx2R</t>
  </si>
  <si>
    <t>SERInet converter - převodník RS485 na Modbus</t>
  </si>
  <si>
    <t>-1450054741</t>
  </si>
  <si>
    <t>xx3R</t>
  </si>
  <si>
    <t>DOOS8+ - řídící jednotka</t>
  </si>
  <si>
    <t>-2004129752</t>
  </si>
  <si>
    <t>D7</t>
  </si>
  <si>
    <t>ostatní:</t>
  </si>
  <si>
    <t>1182-10410R</t>
  </si>
  <si>
    <t>ZSE-03 Soklová zásuvka</t>
  </si>
  <si>
    <t>-1424017018</t>
  </si>
  <si>
    <t>200rR</t>
  </si>
  <si>
    <t>termostat s topným tělískem</t>
  </si>
  <si>
    <t>592739806</t>
  </si>
  <si>
    <t>300rR</t>
  </si>
  <si>
    <t>osvětlení</t>
  </si>
  <si>
    <t>-332176098</t>
  </si>
  <si>
    <t>D8</t>
  </si>
  <si>
    <t>SVORKY</t>
  </si>
  <si>
    <t>1092-41314R</t>
  </si>
  <si>
    <t>KXA04LH 4 mm² Fázová svorka průchozí, 800V / 32A, šroubová</t>
  </si>
  <si>
    <t>-800776475</t>
  </si>
  <si>
    <t>1092-41321R</t>
  </si>
  <si>
    <t>KXA04NH 4 mm² Nulová svorka průchozí, 800V / 32A, šroubová</t>
  </si>
  <si>
    <t>1650613087</t>
  </si>
  <si>
    <t>1092-41315R</t>
  </si>
  <si>
    <t>KXA10L 10 mm² Fázová svorka průchozí, 400V / 57A, šroubová</t>
  </si>
  <si>
    <t>1163397791</t>
  </si>
  <si>
    <t>1092-41322R</t>
  </si>
  <si>
    <t>KXA10N 10 mm² Nulová svorka průchozí, 400V / 57A, šroubová</t>
  </si>
  <si>
    <t>1969704052</t>
  </si>
  <si>
    <t>1092-43501R</t>
  </si>
  <si>
    <t>KXB10E 10 mm² Zemnící svorka, šroubová</t>
  </si>
  <si>
    <t>2059695015</t>
  </si>
  <si>
    <t>D9</t>
  </si>
  <si>
    <t>OSTATNÍ</t>
  </si>
  <si>
    <t>Pol1R</t>
  </si>
  <si>
    <t>montážní a spojovací materiál</t>
  </si>
  <si>
    <t>set</t>
  </si>
  <si>
    <t>-191021034</t>
  </si>
  <si>
    <t>D10</t>
  </si>
  <si>
    <t>Elektromontáže</t>
  </si>
  <si>
    <t>D11</t>
  </si>
  <si>
    <t>Demontáže</t>
  </si>
  <si>
    <t>D12</t>
  </si>
  <si>
    <t>ROZVADĚČ RV1</t>
  </si>
  <si>
    <t>1032-180R</t>
  </si>
  <si>
    <t>plastové pilíře</t>
  </si>
  <si>
    <t>1610303645</t>
  </si>
  <si>
    <t>R-1041-483</t>
  </si>
  <si>
    <t>SVÍTIDLO VENKOVNÍ</t>
  </si>
  <si>
    <t>R-1047-483aR</t>
  </si>
  <si>
    <t>LED do 50W</t>
  </si>
  <si>
    <t>10455484</t>
  </si>
  <si>
    <t>1048-191</t>
  </si>
  <si>
    <t>OSVĚTLOVACÍ STOŽÁR</t>
  </si>
  <si>
    <t>R-1048-191</t>
  </si>
  <si>
    <t>kompletně včetně výzbroje a základu</t>
  </si>
  <si>
    <t>R-1048-212R</t>
  </si>
  <si>
    <t>ocelový, bezpaticový - do 6m</t>
  </si>
  <si>
    <t>-1090318933</t>
  </si>
  <si>
    <t>7002-17</t>
  </si>
  <si>
    <t>KABEL SILOVÝ,IZOLACE PVC</t>
  </si>
  <si>
    <t>7002-34rR</t>
  </si>
  <si>
    <t>do průřezu 4x10</t>
  </si>
  <si>
    <t>-385872890</t>
  </si>
  <si>
    <t>9999-443</t>
  </si>
  <si>
    <t>UKONČENÍ  VODIČŮ V ROZVADĚČÍCH</t>
  </si>
  <si>
    <t>9999-445R</t>
  </si>
  <si>
    <t>Do   6   mm2</t>
  </si>
  <si>
    <t>-74602069</t>
  </si>
  <si>
    <t>Do 6 mm2</t>
  </si>
  <si>
    <t>7004-10046</t>
  </si>
  <si>
    <t>UKONČENÍ VODIČŮ NA SVORKOVNICI</t>
  </si>
  <si>
    <t>7004-10047R</t>
  </si>
  <si>
    <t>do 16 mm2</t>
  </si>
  <si>
    <t>-1400139556</t>
  </si>
  <si>
    <t>9999-1280</t>
  </si>
  <si>
    <t>HODINOVE ZUCTOVACI SAZBY</t>
  </si>
  <si>
    <t>9999-1281R</t>
  </si>
  <si>
    <t>Demontaz stavajiciho zarizeni</t>
  </si>
  <si>
    <t>949877228</t>
  </si>
  <si>
    <t>R-9999-1281aR</t>
  </si>
  <si>
    <t>Strojhodiny jeřábu</t>
  </si>
  <si>
    <t>-1154177308</t>
  </si>
  <si>
    <t>R-9999-1281bR</t>
  </si>
  <si>
    <t>Strojhodiny montážní plošiny</t>
  </si>
  <si>
    <t>-1843984103</t>
  </si>
  <si>
    <t>D13</t>
  </si>
  <si>
    <t>Elektroinstalační práce a materiál</t>
  </si>
  <si>
    <t>9999-752r</t>
  </si>
  <si>
    <t>MONTÁŽ  ROZVADĚČŮ</t>
  </si>
  <si>
    <t>9999-753rR</t>
  </si>
  <si>
    <t>plastový pilíř</t>
  </si>
  <si>
    <t>-1726072658</t>
  </si>
  <si>
    <t>D14</t>
  </si>
  <si>
    <t>KABELOVÉ CHRÁNIČKY</t>
  </si>
  <si>
    <t>1123-591R</t>
  </si>
  <si>
    <t>KF 09040_BA TRUBKA KOPOFLEX 40</t>
  </si>
  <si>
    <t>-1298619688</t>
  </si>
  <si>
    <t>1123-594R</t>
  </si>
  <si>
    <t>KF 09063_BA TRUBKA KOPOFLEX 63</t>
  </si>
  <si>
    <t>-775955640</t>
  </si>
  <si>
    <t>7002-492</t>
  </si>
  <si>
    <t>7002-494R</t>
  </si>
  <si>
    <t>CYKY-O 2x2.5</t>
  </si>
  <si>
    <t>1970708877</t>
  </si>
  <si>
    <t>7002-504R</t>
  </si>
  <si>
    <t>CYKY-O 4x6</t>
  </si>
  <si>
    <t>-1812973616</t>
  </si>
  <si>
    <t>9999-444R</t>
  </si>
  <si>
    <t>Do   2,5 mm2</t>
  </si>
  <si>
    <t>-907212543</t>
  </si>
  <si>
    <t>Do 2,5 mm2</t>
  </si>
  <si>
    <t>9999-445.1R</t>
  </si>
  <si>
    <t>-1218547865</t>
  </si>
  <si>
    <t>9999-447R</t>
  </si>
  <si>
    <t>Do  25   mm2</t>
  </si>
  <si>
    <t>-179866280</t>
  </si>
  <si>
    <t>Do 25 mm2</t>
  </si>
  <si>
    <t>7004-10047.1R</t>
  </si>
  <si>
    <t>1535337223</t>
  </si>
  <si>
    <t>1244-1</t>
  </si>
  <si>
    <t>OCELOVÝ DRÁT POZINKOVANÝ</t>
  </si>
  <si>
    <t>1244-3R</t>
  </si>
  <si>
    <t>Drát 10 drát ø 10mm(0,62kg/m), volně</t>
  </si>
  <si>
    <t>-1454662036</t>
  </si>
  <si>
    <t>7004-22005</t>
  </si>
  <si>
    <t>OCELOVÝ PÁSEK POZINKOVANÝ</t>
  </si>
  <si>
    <t>7004-22007R</t>
  </si>
  <si>
    <t>FeZn30x4 (0,95 kg/m), volně</t>
  </si>
  <si>
    <t>-1542330070</t>
  </si>
  <si>
    <t>1244-199</t>
  </si>
  <si>
    <t>SVORKA HROMOSVODNÍ,UZEMŇOVACÍ</t>
  </si>
  <si>
    <t>1244-73R</t>
  </si>
  <si>
    <t>SP připojovací</t>
  </si>
  <si>
    <t>-595621518</t>
  </si>
  <si>
    <t>7004-22132</t>
  </si>
  <si>
    <t>SVORKA FeZn</t>
  </si>
  <si>
    <t>7004-22154R</t>
  </si>
  <si>
    <t>SR3b spoj pásek-drát</t>
  </si>
  <si>
    <t>1062480858</t>
  </si>
  <si>
    <t>1048-213r</t>
  </si>
  <si>
    <t>STOŽÁR ŽELEZNIČNÍ SKLÁPĚCÍ</t>
  </si>
  <si>
    <t>D15</t>
  </si>
  <si>
    <t>kompletní, včetně stožárové výzbroje - ve tř.II</t>
  </si>
  <si>
    <t>1048-253r1R</t>
  </si>
  <si>
    <t>6m, žárově zinkovaný</t>
  </si>
  <si>
    <t>-1815066113</t>
  </si>
  <si>
    <t>R-1047-001</t>
  </si>
  <si>
    <t>SVÍTIDLA PRO VEŘEJNÉ OSVĚTLENÍ - včetně světelných zdrojů</t>
  </si>
  <si>
    <t>R-1047-005sR</t>
  </si>
  <si>
    <t>S2 - LED - opětovná montáž demontovaných svítidel</t>
  </si>
  <si>
    <t>-1437803929</t>
  </si>
  <si>
    <t>R-1047-005aR</t>
  </si>
  <si>
    <t>A - LED, optika DN10, 3000K, 1999lm, IP65, IK08, tř.II</t>
  </si>
  <si>
    <t>944373433</t>
  </si>
  <si>
    <t>R-1047-005bR</t>
  </si>
  <si>
    <t>B - LED, optika DN10, 3000K, 3362lm, IP65, IK08, tř.II</t>
  </si>
  <si>
    <t>1994632640</t>
  </si>
  <si>
    <t>Pol2R</t>
  </si>
  <si>
    <t>příspěvek na recyklaci</t>
  </si>
  <si>
    <t>1961038478</t>
  </si>
  <si>
    <t>9999-1286R</t>
  </si>
  <si>
    <t>Napojeni na stavajici zarizeni</t>
  </si>
  <si>
    <t>1249621234</t>
  </si>
  <si>
    <t>-796541847</t>
  </si>
  <si>
    <t>864001699</t>
  </si>
  <si>
    <t>9999-1292</t>
  </si>
  <si>
    <t>SPOLUPRACE S DODAVATELEM PRI</t>
  </si>
  <si>
    <t>9999-1293R</t>
  </si>
  <si>
    <t>zapojovani a zkouskach</t>
  </si>
  <si>
    <t>144550617</t>
  </si>
  <si>
    <t>9999-1294</t>
  </si>
  <si>
    <t>KOORDINACE POSTUPU PRACI</t>
  </si>
  <si>
    <t>9999-1295R</t>
  </si>
  <si>
    <t>S ostatnimi profesemi</t>
  </si>
  <si>
    <t>846035734</t>
  </si>
  <si>
    <t>9999-1296</t>
  </si>
  <si>
    <t>PROVEDENI REVIZNICH ZKOUSEK</t>
  </si>
  <si>
    <t>9999-1298R</t>
  </si>
  <si>
    <t>Revizni technik</t>
  </si>
  <si>
    <t>783201624</t>
  </si>
  <si>
    <t>9999-1299R</t>
  </si>
  <si>
    <t>Spoluprace s reviz.technikem</t>
  </si>
  <si>
    <t>-1766565423</t>
  </si>
  <si>
    <t>D16</t>
  </si>
  <si>
    <t>ZAJIŠTĚNÍ PRŮKAZU ZPŮSOBILOSTI</t>
  </si>
  <si>
    <t>Pol3R</t>
  </si>
  <si>
    <t>zajištění průkazu UTZ ke kolaudaci</t>
  </si>
  <si>
    <t>1198161049</t>
  </si>
  <si>
    <t>D13a</t>
  </si>
  <si>
    <t>Podružný materiál</t>
  </si>
  <si>
    <t>Pol5R</t>
  </si>
  <si>
    <t>podružný materiál</t>
  </si>
  <si>
    <t>-1381535836</t>
  </si>
  <si>
    <t>D17</t>
  </si>
  <si>
    <t>9999-878</t>
  </si>
  <si>
    <t>VYTÝČENÍ TRATI</t>
  </si>
  <si>
    <t>9999-887R</t>
  </si>
  <si>
    <t>Kabelové vedení v obvodu železniční stanice</t>
  </si>
  <si>
    <t>-1718446576</t>
  </si>
  <si>
    <t>9999-931</t>
  </si>
  <si>
    <t>VÝKOP JÁMY PRO ZÁKLAD</t>
  </si>
  <si>
    <t>9999-934R</t>
  </si>
  <si>
    <t>Zemina třídy 3-4,ručně</t>
  </si>
  <si>
    <t>-726041936</t>
  </si>
  <si>
    <t>D18</t>
  </si>
  <si>
    <t>VÝKOP JÁMY PRO STOŽÁR</t>
  </si>
  <si>
    <t>-1236252244</t>
  </si>
  <si>
    <t>9999-980</t>
  </si>
  <si>
    <t>ZÁHOZ JÁMY,UPĚCHOVÁNÍ,ÚPRAVA</t>
  </si>
  <si>
    <t>9999-983R</t>
  </si>
  <si>
    <t>V zemine třídy 3-4</t>
  </si>
  <si>
    <t>-1830535513</t>
  </si>
  <si>
    <t>D19</t>
  </si>
  <si>
    <t>ZÁKLAD PRO OSVĚTLOVACÍ STOŽÁR</t>
  </si>
  <si>
    <t>Pol4R</t>
  </si>
  <si>
    <t>pro 6m skl. stožár</t>
  </si>
  <si>
    <t>412207656</t>
  </si>
  <si>
    <t>9999-991</t>
  </si>
  <si>
    <t>HLOUBENÍ KABELOVÉ RÝHY</t>
  </si>
  <si>
    <t>9999-999R</t>
  </si>
  <si>
    <t>Zemina třídy 3, šíře 350mm,hloubka 800mm</t>
  </si>
  <si>
    <t>-109115729</t>
  </si>
  <si>
    <t>9999-1067</t>
  </si>
  <si>
    <t>ZŘÍZENÍ KABELOVÉHO LOŽE</t>
  </si>
  <si>
    <t>9999-1073R</t>
  </si>
  <si>
    <t>Z kopaného písku, bez zakrytí, šíře do 65cm,tloušťka 10cm</t>
  </si>
  <si>
    <t>-1822952851</t>
  </si>
  <si>
    <t>9999-1117</t>
  </si>
  <si>
    <t>FOLIE VÝSTRAŽNÁ Z PVC</t>
  </si>
  <si>
    <t>9999-1118R</t>
  </si>
  <si>
    <t>Do šířky 20cm</t>
  </si>
  <si>
    <t>206431444</t>
  </si>
  <si>
    <t>9999-1175</t>
  </si>
  <si>
    <t>ZÁHOZ KABELOVÉ RÝHY</t>
  </si>
  <si>
    <t>9999-1180R</t>
  </si>
  <si>
    <t>-687235579</t>
  </si>
  <si>
    <t>9999-987r</t>
  </si>
  <si>
    <t>HUTNĚNÍ ZEMINY</t>
  </si>
  <si>
    <t>9999-989rR</t>
  </si>
  <si>
    <t>hutnění zeminy třídy 3-4</t>
  </si>
  <si>
    <t>382448422</t>
  </si>
  <si>
    <t>9999-1185</t>
  </si>
  <si>
    <t>ODVOZ ZEMINY</t>
  </si>
  <si>
    <t>9999-1186R</t>
  </si>
  <si>
    <t>Do vzdálenosti 1 km</t>
  </si>
  <si>
    <t>117797971</t>
  </si>
  <si>
    <t>9999-1188</t>
  </si>
  <si>
    <t>ÚPRAVA POVRCHU</t>
  </si>
  <si>
    <t>9999-1195R</t>
  </si>
  <si>
    <t>Provizorní úprava terénu v zemina třídy 3</t>
  </si>
  <si>
    <t>-1793205256</t>
  </si>
  <si>
    <t>SO 01-86-02 - ZAST Chotyně - oprava osvětlení</t>
  </si>
  <si>
    <t>D1 - Rozvaděč RE1+RV1</t>
  </si>
  <si>
    <t xml:space="preserve">    1051-9r - ELEKTROMĚR TŘÍFÁZOVÝ PŘÍMÝ</t>
  </si>
  <si>
    <t xml:space="preserve">    D8 - SVORKY</t>
  </si>
  <si>
    <t xml:space="preserve">    D9 - OSTATNÍ</t>
  </si>
  <si>
    <t xml:space="preserve">      D12 - ROZVADĚČ RE1+RV1</t>
  </si>
  <si>
    <t xml:space="preserve">      7002-359 - KABEL SILOVÝ,IZOLACE PVC,1kV</t>
  </si>
  <si>
    <t xml:space="preserve">      1201-38 - SPOJKA 1kV PRO KABELY</t>
  </si>
  <si>
    <t xml:space="preserve">      D15 - ZAJIŠTĚNÍ PRŮKAZU ZPŮSOBILOSTI</t>
  </si>
  <si>
    <t>D16 - Zemní práce</t>
  </si>
  <si>
    <t xml:space="preserve">      D17 - VÝKOP JÁMY PRO STOŽÁR</t>
  </si>
  <si>
    <t xml:space="preserve">      D18 - ZÁKLAD PRO OSVĚTLOVACÍ STOŽÁR</t>
  </si>
  <si>
    <t>Rozvaděč RE1+RV1</t>
  </si>
  <si>
    <t>plastový pilíř 2x(550x(1500+600)x240), IP44/20</t>
  </si>
  <si>
    <t>-180075604</t>
  </si>
  <si>
    <t>1023129125</t>
  </si>
  <si>
    <t>736869320</t>
  </si>
  <si>
    <t>-2041882143</t>
  </si>
  <si>
    <t>-655985047</t>
  </si>
  <si>
    <t>1182-15628R</t>
  </si>
  <si>
    <t>LTN-20B-1 Jistič</t>
  </si>
  <si>
    <t>830125129</t>
  </si>
  <si>
    <t>-724249003</t>
  </si>
  <si>
    <t>-1321589255</t>
  </si>
  <si>
    <t>1182-15759R</t>
  </si>
  <si>
    <t>LTN-32B-3 Jistič</t>
  </si>
  <si>
    <t>-1336785355</t>
  </si>
  <si>
    <t>1378185415</t>
  </si>
  <si>
    <t>-1048423870</t>
  </si>
  <si>
    <t>-1721254147</t>
  </si>
  <si>
    <t>1182-16354R</t>
  </si>
  <si>
    <t>MSN-32-3 Vypínač</t>
  </si>
  <si>
    <t>1601999606</t>
  </si>
  <si>
    <t>731503832</t>
  </si>
  <si>
    <t>-1550103873</t>
  </si>
  <si>
    <t>17956277</t>
  </si>
  <si>
    <t>-1832163627</t>
  </si>
  <si>
    <t>-2891864</t>
  </si>
  <si>
    <t>-1901252016</t>
  </si>
  <si>
    <t>572772367</t>
  </si>
  <si>
    <t>-1377400227</t>
  </si>
  <si>
    <t>-116232160</t>
  </si>
  <si>
    <t>-342630438</t>
  </si>
  <si>
    <t>1691885116</t>
  </si>
  <si>
    <t>1051-9r</t>
  </si>
  <si>
    <t>ELEKTROMĚR TŘÍFÁZOVÝ PŘÍMÝ</t>
  </si>
  <si>
    <t>Pol6R</t>
  </si>
  <si>
    <t>AM375.D 3x230/400</t>
  </si>
  <si>
    <t>1366746310</t>
  </si>
  <si>
    <t>-2077256764</t>
  </si>
  <si>
    <t>-479444097</t>
  </si>
  <si>
    <t>1530424898</t>
  </si>
  <si>
    <t>1545762141</t>
  </si>
  <si>
    <t>728682083</t>
  </si>
  <si>
    <t>1092-41317R</t>
  </si>
  <si>
    <t>KXA35L 35 mm² Fázová svorka průchozí, 400V / 125A, šroubová</t>
  </si>
  <si>
    <t>-767654065</t>
  </si>
  <si>
    <t>Pol7R</t>
  </si>
  <si>
    <t>-199451307</t>
  </si>
  <si>
    <t>ROZVADĚČ RE1+RV1</t>
  </si>
  <si>
    <t>1780937712</t>
  </si>
  <si>
    <t>-1577971418</t>
  </si>
  <si>
    <t>ocelový, sklápěcí - do 6m</t>
  </si>
  <si>
    <t>1591450085</t>
  </si>
  <si>
    <t>-1301267458</t>
  </si>
  <si>
    <t>7002-34r.1R</t>
  </si>
  <si>
    <t>do průřezu 4x35</t>
  </si>
  <si>
    <t>-376933444</t>
  </si>
  <si>
    <t>393851834</t>
  </si>
  <si>
    <t>9999-446R</t>
  </si>
  <si>
    <t>Do  16   mm2</t>
  </si>
  <si>
    <t>-415484091</t>
  </si>
  <si>
    <t>Do 16 mm2</t>
  </si>
  <si>
    <t>9999-448R</t>
  </si>
  <si>
    <t>Do  35   mm2</t>
  </si>
  <si>
    <t>-1458066791</t>
  </si>
  <si>
    <t>Do 35 mm2</t>
  </si>
  <si>
    <t>1248627741</t>
  </si>
  <si>
    <t>1133271445</t>
  </si>
  <si>
    <t>1871125001</t>
  </si>
  <si>
    <t>-829354091</t>
  </si>
  <si>
    <t>-1390185552</t>
  </si>
  <si>
    <t>-370065681</t>
  </si>
  <si>
    <t>-1774549488</t>
  </si>
  <si>
    <t>263291582</t>
  </si>
  <si>
    <t>-1685759800</t>
  </si>
  <si>
    <t>7002-30R</t>
  </si>
  <si>
    <t>CYKY-J 4x10</t>
  </si>
  <si>
    <t>-840524113</t>
  </si>
  <si>
    <t>7002-359</t>
  </si>
  <si>
    <t>KABEL SILOVÝ,IZOLACE PVC,1kV</t>
  </si>
  <si>
    <t>7002-371R</t>
  </si>
  <si>
    <t>AYKY-J 4x35</t>
  </si>
  <si>
    <t>-531384226</t>
  </si>
  <si>
    <t>1077045221</t>
  </si>
  <si>
    <t>2090279392</t>
  </si>
  <si>
    <t>9999-446.1R</t>
  </si>
  <si>
    <t>-950934485</t>
  </si>
  <si>
    <t>9999-448.1R</t>
  </si>
  <si>
    <t>-1425597845</t>
  </si>
  <si>
    <t>-1375843469</t>
  </si>
  <si>
    <t>1201-38</t>
  </si>
  <si>
    <t>SPOJKA 1kV PRO KABELY</t>
  </si>
  <si>
    <t>1201-42R</t>
  </si>
  <si>
    <t>16-50mm2 Al/Al</t>
  </si>
  <si>
    <t>623809703</t>
  </si>
  <si>
    <t>-1047504636</t>
  </si>
  <si>
    <t>-2015635140</t>
  </si>
  <si>
    <t>52410474</t>
  </si>
  <si>
    <t>-212669441</t>
  </si>
  <si>
    <t>6m, žárově zinkovaný - opětovná montáž demontovaného stožáru</t>
  </si>
  <si>
    <t>-2002851986</t>
  </si>
  <si>
    <t>S1 - LED - opětovná montáž demontovaných svítidel</t>
  </si>
  <si>
    <t>-1969484866</t>
  </si>
  <si>
    <t>664803859</t>
  </si>
  <si>
    <t>-961529302</t>
  </si>
  <si>
    <t>-1748524044</t>
  </si>
  <si>
    <t>1542969861</t>
  </si>
  <si>
    <t>-1033431553</t>
  </si>
  <si>
    <t>-199758944</t>
  </si>
  <si>
    <t>-1232007478</t>
  </si>
  <si>
    <t>-1101612726</t>
  </si>
  <si>
    <t>-1149847606</t>
  </si>
  <si>
    <t>954562210</t>
  </si>
  <si>
    <t>-391609874</t>
  </si>
  <si>
    <t>861995265</t>
  </si>
  <si>
    <t>1755503623</t>
  </si>
  <si>
    <t>-157197166</t>
  </si>
  <si>
    <t>-2137589372</t>
  </si>
  <si>
    <t>1382374803</t>
  </si>
  <si>
    <t>-259348783</t>
  </si>
  <si>
    <t>856856111</t>
  </si>
  <si>
    <t>159308262</t>
  </si>
  <si>
    <t>672624642</t>
  </si>
  <si>
    <t>1104220825</t>
  </si>
  <si>
    <t>A1_1</t>
  </si>
  <si>
    <t>199,37</t>
  </si>
  <si>
    <t>2,358</t>
  </si>
  <si>
    <t>2,198</t>
  </si>
  <si>
    <t>88,2</t>
  </si>
  <si>
    <t>37,248</t>
  </si>
  <si>
    <t>SO 90-90 - Odpady</t>
  </si>
  <si>
    <t>1,928</t>
  </si>
  <si>
    <t>HSV - HSV</t>
  </si>
  <si>
    <t xml:space="preserve">    SO 01-10-01 - Železniční svršek a spodek, km 11,300 - km 19,605</t>
  </si>
  <si>
    <t xml:space="preserve">    SO 01-12-01 - ZAST Bílý Kostel nad Nisou, prostá rekonstrukce nástupiště</t>
  </si>
  <si>
    <t xml:space="preserve">    SO 01-12-02 - ZAST Chotyně - prostá rekonstrukce nástupiště</t>
  </si>
  <si>
    <t xml:space="preserve">    SO 01-13-01 - Železniční přejezd P2814, evid.km 13,122</t>
  </si>
  <si>
    <t xml:space="preserve">    SO 01-13-02 - Železniční přejezd P2815, evid.km 15,178</t>
  </si>
  <si>
    <t xml:space="preserve">    SO 01-20-01 - Železniční most, evid. km 11,905</t>
  </si>
  <si>
    <t xml:space="preserve">    SO 01-20-02 - Železniční most, evid. km 12,684</t>
  </si>
  <si>
    <t xml:space="preserve">    SO 01-20-03 - Železniční most, evid. km 12,888</t>
  </si>
  <si>
    <t xml:space="preserve">    SO 01-20-04 - Železniční most, evid. km 17,234</t>
  </si>
  <si>
    <t xml:space="preserve">    SO 01-21-01 - Železniční propustek v evid. km 13,547</t>
  </si>
  <si>
    <t>990900011R</t>
  </si>
  <si>
    <t xml:space="preserve">Poplatek za uložení výzisku ze štěrkového lože nekontaminovaného vč. dopravy </t>
  </si>
  <si>
    <t>508356679</t>
  </si>
  <si>
    <t>(7967,9-580-16)*1,8"zbytek výzisku ze SČ k odvozu na skládku</t>
  </si>
  <si>
    <t>171201231R</t>
  </si>
  <si>
    <t>Poplatek za uložení zeminy a kamení na recyklační skládce (skládkovné) kód odpadu 17 05 04 vč. dopravy</t>
  </si>
  <si>
    <t>1598430617</t>
  </si>
  <si>
    <t xml:space="preserve">7128,621*1,9"zbytek zeminy </t>
  </si>
  <si>
    <t>990900060R</t>
  </si>
  <si>
    <t>Poplatek za recyklaci odpadu (asfaltové směsi, kusový beton) vč. dopravy</t>
  </si>
  <si>
    <t>-746766853</t>
  </si>
  <si>
    <t>SO 01-10-01 - Žel. svršek</t>
  </si>
  <si>
    <t>997013862R</t>
  </si>
  <si>
    <t>Poplatek za uložení stavebního odpadu na recyklační skládce (skládkovné) z armovaného betonu kód odpadu 17 01 01 vč. dopravy</t>
  </si>
  <si>
    <t>285384</t>
  </si>
  <si>
    <t>30*0,27</t>
  </si>
  <si>
    <t>990900040R</t>
  </si>
  <si>
    <t>Poplatek za likvidaci plastových součástí vč. dopravy</t>
  </si>
  <si>
    <t>1384124461</t>
  </si>
  <si>
    <t>13584*0,00016</t>
  </si>
  <si>
    <t>171201231R.1</t>
  </si>
  <si>
    <t>1181414405</t>
  </si>
  <si>
    <t>"Odtěžení zemního tělesa stávajícího nástupiště a zeminy pro zřízení chodníků" (220,216-71)*1,9</t>
  </si>
  <si>
    <t>-1349724415</t>
  </si>
  <si>
    <t>"úložné atypické bloky v.0,9 / š.0,2 / dl.1,0m" 173*0,9*0,2*2,4</t>
  </si>
  <si>
    <t>ZAST Chotyně - prostá rekonstrukce nástupiště</t>
  </si>
  <si>
    <t>170201000R</t>
  </si>
  <si>
    <t>Poplatek za uložení smýceného křoví a keřů vč. dopravy</t>
  </si>
  <si>
    <t>-285007195</t>
  </si>
  <si>
    <t>"smýcené keře;odhad" 0,2</t>
  </si>
  <si>
    <t>Železniční přejezd P2814, evid.km 13,122</t>
  </si>
  <si>
    <t>-1636016752</t>
  </si>
  <si>
    <t>stávající skladby vozovky tl.550mm - poplatek za uložení na skládce</t>
  </si>
  <si>
    <t>Oddrnování nezpevněných krajnic v tl. 100mm poplatek za uložení na skládce</t>
  </si>
  <si>
    <t>1356636947</t>
  </si>
  <si>
    <t>odfrézováníí stávajícího krytu vozovky tl.150mm  poplatek za uložení na skládce</t>
  </si>
  <si>
    <t>Odstranění stávajícícho žlabu s betonovým ložem poplatek za uložení na skládku</t>
  </si>
  <si>
    <t>Železniční přejezd P2815, evid.km 15,178</t>
  </si>
  <si>
    <t>-117239654</t>
  </si>
  <si>
    <t>odtěžení stávající skladby vozovky tl.400mm - poplatek za uložení na skládku</t>
  </si>
  <si>
    <t>Železniční most, evid. km 11,905</t>
  </si>
  <si>
    <t>1515458747</t>
  </si>
  <si>
    <t>84*1,9</t>
  </si>
  <si>
    <t>997013861R</t>
  </si>
  <si>
    <t>Poplatek za uložení stavebního odpadu na recyklační skládce (skládkovné) z prostého betonu kód odpadu 17 01 01 vč. dopravy</t>
  </si>
  <si>
    <t>468127569</t>
  </si>
  <si>
    <t>"985111211" 24,681</t>
  </si>
  <si>
    <t>"985111221" 16,699</t>
  </si>
  <si>
    <t>"985121122" 11,353</t>
  </si>
  <si>
    <t>"985121222" 6,218</t>
  </si>
  <si>
    <t>"985142212" 17,146</t>
  </si>
  <si>
    <t>"985331115" 0,03</t>
  </si>
  <si>
    <t>-322276202</t>
  </si>
  <si>
    <t>"962051111" 26,52</t>
  </si>
  <si>
    <t>997013873R</t>
  </si>
  <si>
    <t>Poplatek za uložení stavebního odpadu na recyklační skládce (skládkovné) zeminy a kamení zatříděného do Katalogu odpadů pod kódem 17 05 04 vč. dopravy</t>
  </si>
  <si>
    <t>-1437950564</t>
  </si>
  <si>
    <t>"962021112" 17,251</t>
  </si>
  <si>
    <t>Železniční most, evid. km 12,684</t>
  </si>
  <si>
    <t>1831335603</t>
  </si>
  <si>
    <t>57,883*1,9</t>
  </si>
  <si>
    <t>-1740208175</t>
  </si>
  <si>
    <t>"985121122" 18,466</t>
  </si>
  <si>
    <t>"985121222" 8,564</t>
  </si>
  <si>
    <t>"985142212" 5,355</t>
  </si>
  <si>
    <t>"985241110" 0,146</t>
  </si>
  <si>
    <t>"985331214" 0,03</t>
  </si>
  <si>
    <t>639803057</t>
  </si>
  <si>
    <t>"962021112" 7,059</t>
  </si>
  <si>
    <t>Železniční most, evid. km 12,888</t>
  </si>
  <si>
    <t>-1843079279</t>
  </si>
  <si>
    <t>A1_1*1,8</t>
  </si>
  <si>
    <t>1939827761</t>
  </si>
  <si>
    <t>"beton" BB1*2,2</t>
  </si>
  <si>
    <t>1134093733</t>
  </si>
  <si>
    <t>"ŽB" BZB1 *2,4</t>
  </si>
  <si>
    <t>1665966334</t>
  </si>
  <si>
    <t>"kámen" BK1*2</t>
  </si>
  <si>
    <t>997013811R</t>
  </si>
  <si>
    <t>Poplatek za uložení na skládce (skládkovné) stavebního odpadu dřevěného kód odpadu 17 02 01</t>
  </si>
  <si>
    <t>1437212671</t>
  </si>
  <si>
    <t>0,20*0,20*6,00*0,7</t>
  </si>
  <si>
    <t>Železniční most, evid. km 17,234</t>
  </si>
  <si>
    <t>-376751980</t>
  </si>
  <si>
    <t>63,28*1,9</t>
  </si>
  <si>
    <t>1229168432</t>
  </si>
  <si>
    <t>"985121122" 19,572</t>
  </si>
  <si>
    <t>"985121222" 8,998</t>
  </si>
  <si>
    <t>"985142212" 13,170</t>
  </si>
  <si>
    <t>2045813789</t>
  </si>
  <si>
    <t>"962051111" 19,572</t>
  </si>
  <si>
    <t>-1429037816</t>
  </si>
  <si>
    <t>"962021112" 15,224</t>
  </si>
  <si>
    <t>1121471569</t>
  </si>
  <si>
    <t>A1*1,8</t>
  </si>
  <si>
    <t>761859396</t>
  </si>
  <si>
    <t>"Bouraní propustku"21,886</t>
  </si>
  <si>
    <t>"beton" BB2*2,2</t>
  </si>
  <si>
    <t>1025376912</t>
  </si>
  <si>
    <t>BC1*2,4</t>
  </si>
  <si>
    <t>"ŽB" BZB2 *2,4</t>
  </si>
  <si>
    <t>-1671444878</t>
  </si>
  <si>
    <t>"dlažba" 2,11</t>
  </si>
  <si>
    <t>Soupis:</t>
  </si>
  <si>
    <t>SO 90-90.1 - Odpady_kategorizace</t>
  </si>
  <si>
    <t>170101</t>
  </si>
  <si>
    <t>Beton</t>
  </si>
  <si>
    <t>-1258307362</t>
  </si>
  <si>
    <t>170201</t>
  </si>
  <si>
    <t>Dřevo - smýcené křoví a keře</t>
  </si>
  <si>
    <t>60998402</t>
  </si>
  <si>
    <t>170203</t>
  </si>
  <si>
    <t>Plasty - PE podložky a pryžové podložky</t>
  </si>
  <si>
    <t>1424219226</t>
  </si>
  <si>
    <t>170302</t>
  </si>
  <si>
    <t>Vybouraný asfaltový  beton bez dehtu, živičné lepenky bez dehtu</t>
  </si>
  <si>
    <t>-1149428357</t>
  </si>
  <si>
    <t>Vybouraný asfaltový beton bez dehtu, živičné lepenky bez dehtu</t>
  </si>
  <si>
    <t>170504</t>
  </si>
  <si>
    <t>Vytěžené zeminy a horniny</t>
  </si>
  <si>
    <t>370637829</t>
  </si>
  <si>
    <t>170508</t>
  </si>
  <si>
    <t>Štěrk z kolejiště</t>
  </si>
  <si>
    <t>-1179744864</t>
  </si>
  <si>
    <t>170904</t>
  </si>
  <si>
    <t>Železobeton z demolic mostů</t>
  </si>
  <si>
    <t>-1401740229</t>
  </si>
  <si>
    <t>VON - Vedlejší a ostatní náklady</t>
  </si>
  <si>
    <t>01327400R</t>
  </si>
  <si>
    <t>Pasportizace komunikací před započetím a po provedení prací</t>
  </si>
  <si>
    <t>1024</t>
  </si>
  <si>
    <t>-366304651</t>
  </si>
  <si>
    <t>Pasportizace přístupových komunikací a komunikací využívaných stavbou.</t>
  </si>
  <si>
    <t>01327409R</t>
  </si>
  <si>
    <t>Oprava poškozených komunikací</t>
  </si>
  <si>
    <t>687201223</t>
  </si>
  <si>
    <t>Oprava přístupových komunikací a komunikací využívaných stavbou.</t>
  </si>
  <si>
    <t>Frézování asfaltových komunikací tl. do 50mm. Zametení. Aplikace spojovacího postřiku a zřízení obrusné vrstvy asfaltové komunikace ACO 11 tl. do 50m</t>
  </si>
  <si>
    <t>1900</t>
  </si>
  <si>
    <t>011101001</t>
  </si>
  <si>
    <t>Finanční náklady pojistné</t>
  </si>
  <si>
    <t>Kpl</t>
  </si>
  <si>
    <t>561325602</t>
  </si>
  <si>
    <t>021211001</t>
  </si>
  <si>
    <t>Průzkumné práce pro opravy Doplňující laboratorní rozbor kontaminace zeminy nebo kol. lože</t>
  </si>
  <si>
    <t>1635103814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</si>
  <si>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</si>
  <si>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</si>
  <si>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</si>
  <si>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-278093737</t>
  </si>
  <si>
    <t>022101011</t>
  </si>
  <si>
    <t>Geodetické práce Geodetické práce v průběhu opravy</t>
  </si>
  <si>
    <t>-1253827942</t>
  </si>
  <si>
    <t>022101021</t>
  </si>
  <si>
    <t>Geodetické práce Geodetické práce po ukončení opravy</t>
  </si>
  <si>
    <t>-782235401</t>
  </si>
  <si>
    <t>033111001</t>
  </si>
  <si>
    <t>Provozní vlivy Výluka silničního provozu se zajištěním objížďky</t>
  </si>
  <si>
    <t>ÚOŽI 2024 01</t>
  </si>
  <si>
    <t>1133159451</t>
  </si>
  <si>
    <t>022121001</t>
  </si>
  <si>
    <t>Geodetické práce Diagnostika technické infrastruktury Vytýčení trasy inženýrských sítí</t>
  </si>
  <si>
    <t>1342905058</t>
  </si>
  <si>
    <t>Geodetické práce Diagnostika technické infrastruktury Vytýčení trasy inženýrských sítí - V sazbě jsou započteny náklady na vyhledání trasy detektorem, zaměření a zobrazení trasy a předání výstupu zaměření. V sazbě nejsou obsaženy náklady na vytýčení sítí ve správě provozovatele.</t>
  </si>
  <si>
    <t>022131201</t>
  </si>
  <si>
    <t>Geodetické práce Zaměření ŽBP jednokolejná trať</t>
  </si>
  <si>
    <t>206271108</t>
  </si>
  <si>
    <t>Geodetické práce Zaměření ŽBP jednokolejná trať - V ceně jsou zahrnuty náklady na geodetické zaměření železničního bodového pole v souladu s předpisem M20/MP007. Provádí se na ŽBP, kde kontrola ŽBP není dostačující.</t>
  </si>
  <si>
    <t>022161101</t>
  </si>
  <si>
    <t>Geodetické práce Vytyčovací práce vytyčení polohy a výšky bodu</t>
  </si>
  <si>
    <t>-328663116</t>
  </si>
  <si>
    <t>Geodetické práce Vytyčovací práce vytyčení polohy a výšky bodu - V ceně jsou náklady na vytyčení bodů v požadované přesnosti.</t>
  </si>
  <si>
    <t>023131001</t>
  </si>
  <si>
    <t>Projektové práce Dokumentace skutečného provedení železničního svršku a spodku</t>
  </si>
  <si>
    <t>-1340261029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</si>
  <si>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</si>
  <si>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024101401</t>
  </si>
  <si>
    <t>Inženýrská činnost koordinační a kompletační činnost</t>
  </si>
  <si>
    <t>-166611766</t>
  </si>
  <si>
    <t>0291010R1</t>
  </si>
  <si>
    <t>Ostatní náklady Náklady na informační cedule, desky, publikační náklady, aj.</t>
  </si>
  <si>
    <t>soub</t>
  </si>
  <si>
    <t>932104804</t>
  </si>
  <si>
    <t>031101041</t>
  </si>
  <si>
    <t>Zařízení a vybavení staveniště vyjma dále jmenované práce včetně opatření na ochranu sousedních pozemků, informační tabule, dopravního značení na staveništi aj. při velikosti nákladů přes 20 mil. Kč</t>
  </si>
  <si>
    <t>377226016</t>
  </si>
  <si>
    <t>0331110R1</t>
  </si>
  <si>
    <t xml:space="preserve">Zřízení a zrušení provizorní přístupové cesty </t>
  </si>
  <si>
    <t>779423749</t>
  </si>
  <si>
    <t>033131001</t>
  </si>
  <si>
    <t>Provozní vlivy Organizační zajištění prací při zřizování a udržování BK kolejí a výhybek</t>
  </si>
  <si>
    <t>-342805911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</si>
  <si>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</si>
  <si>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9903200100</t>
  </si>
  <si>
    <t>Přeprava mechanizace na místo prováděných prací o hmotnosti přes 12 t přes 50 do 100 km</t>
  </si>
  <si>
    <t>708518706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</si>
  <si>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</si>
  <si>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6"MHS</t>
  </si>
  <si>
    <t>1368000877</t>
  </si>
  <si>
    <t>1+1+1+1"ASP+SSP+DGS+LOKO</t>
  </si>
  <si>
    <t>9903200300</t>
  </si>
  <si>
    <t>Přeprava mechanizace na místo prováděných prací o hmotnosti přes 12 t do 300 km</t>
  </si>
  <si>
    <t>-943280289</t>
  </si>
  <si>
    <t>Přeprava mechanizace na místo prováděných prací o hmotnosti přes 12 t do 300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</si>
  <si>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1"SČ+SMV</t>
  </si>
  <si>
    <t>1"brousící vlak</t>
  </si>
  <si>
    <t>OBJ - Dodávka objednatele</t>
  </si>
  <si>
    <t>5957201010</t>
  </si>
  <si>
    <t>Kolejnice užité tv. S49</t>
  </si>
  <si>
    <t>1322587007</t>
  </si>
  <si>
    <t>Poznámka k položce:_x000D_
MATERIÁL DODÁ OBJEDNATEL - POLOŽKU NEOCEŇOVAT A ANI NIJAK JINAK MĚNIT JEJÍ JEDNOTKOVOU CENU</t>
  </si>
  <si>
    <t>83,95*2</t>
  </si>
  <si>
    <t>5956213065</t>
  </si>
  <si>
    <t>Pražec betonový příčný vystrojený  užitý SB 8 P</t>
  </si>
  <si>
    <t>-459013259</t>
  </si>
  <si>
    <t>83,92*1,64+0,371</t>
  </si>
  <si>
    <t>-1034690919</t>
  </si>
  <si>
    <t>5957104035</t>
  </si>
  <si>
    <t>Kolejnicové pásy třídy R260 tv. 49 E1 délky 120 metrů</t>
  </si>
  <si>
    <t>-42830339</t>
  </si>
  <si>
    <t>174018140</t>
  </si>
  <si>
    <t>1853447520</t>
  </si>
  <si>
    <t>SEZNAM FIGUR</t>
  </si>
  <si>
    <t>Výměra</t>
  </si>
  <si>
    <t>Použití figury: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</si>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</sst>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5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8"/>
      <color rgb="FF000000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sz val="9"/>
      <color rgb="FFFF0000"/>
      <name val="Arial CE"/>
      <family val="2"/>
      <charset val="238"/>
    </font>
    <font>
      <i/>
      <sz val="9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4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166" fontId="8" fillId="0" borderId="16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37" fillId="0" borderId="23" xfId="0" applyFont="1" applyBorder="1" applyAlignment="1">
      <alignment horizontal="center" vertical="center"/>
    </xf>
    <xf numFmtId="49" fontId="37" fillId="0" borderId="23" xfId="0" applyNumberFormat="1" applyFont="1" applyBorder="1" applyAlignment="1">
      <alignment horizontal="left" vertical="center" wrapText="1"/>
    </xf>
    <xf numFmtId="0" fontId="37" fillId="0" borderId="23" xfId="0" applyFont="1" applyBorder="1" applyAlignment="1">
      <alignment horizontal="left" vertical="center" wrapText="1"/>
    </xf>
    <xf numFmtId="0" fontId="37" fillId="0" borderId="23" xfId="0" applyFont="1" applyBorder="1" applyAlignment="1">
      <alignment horizontal="center" vertical="center" wrapText="1"/>
    </xf>
    <xf numFmtId="167" fontId="37" fillId="0" borderId="23" xfId="0" applyNumberFormat="1" applyFont="1" applyBorder="1" applyAlignment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Alignment="1">
      <alignment horizontal="center"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10" fillId="0" borderId="20" xfId="0" applyFont="1" applyBorder="1" applyAlignment="1">
      <alignment vertical="center"/>
    </xf>
    <xf numFmtId="0" fontId="10" fillId="0" borderId="21" xfId="0" applyFont="1" applyBorder="1" applyAlignment="1">
      <alignment vertical="center"/>
    </xf>
    <xf numFmtId="0" fontId="10" fillId="0" borderId="22" xfId="0" applyFont="1" applyBorder="1" applyAlignment="1">
      <alignment vertical="center"/>
    </xf>
    <xf numFmtId="0" fontId="9" fillId="0" borderId="20" xfId="0" applyFont="1" applyBorder="1" applyAlignment="1">
      <alignment vertical="center"/>
    </xf>
    <xf numFmtId="0" fontId="9" fillId="0" borderId="21" xfId="0" applyFont="1" applyBorder="1" applyAlignment="1">
      <alignment vertical="center"/>
    </xf>
    <xf numFmtId="0" fontId="9" fillId="0" borderId="22" xfId="0" applyFont="1" applyBorder="1" applyAlignment="1">
      <alignment vertical="center"/>
    </xf>
    <xf numFmtId="0" fontId="39" fillId="0" borderId="0" xfId="0" applyFont="1" applyAlignment="1">
      <alignment vertical="center" wrapText="1"/>
    </xf>
    <xf numFmtId="0" fontId="40" fillId="0" borderId="0" xfId="0" applyFont="1" applyAlignment="1">
      <alignment horizontal="left" vertical="center"/>
    </xf>
    <xf numFmtId="0" fontId="41" fillId="0" borderId="0" xfId="1" applyFont="1" applyAlignment="1" applyProtection="1">
      <alignment vertical="center" wrapText="1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4" fillId="0" borderId="1" xfId="0" applyFont="1" applyBorder="1" applyAlignment="1">
      <alignment vertical="top"/>
    </xf>
    <xf numFmtId="0" fontId="54" fillId="0" borderId="1" xfId="0" applyFont="1" applyBorder="1" applyAlignment="1">
      <alignment horizontal="left" vertical="center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left" vertical="center"/>
    </xf>
    <xf numFmtId="0" fontId="5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2" fillId="4" borderId="8" xfId="0" applyFont="1" applyFill="1" applyBorder="1" applyAlignment="1">
      <alignment horizontal="right"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8" fillId="0" borderId="0" xfId="0" applyNumberFormat="1" applyFont="1" applyAlignment="1">
      <alignment horizontal="right" vertical="center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  <xf numFmtId="0" fontId="45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46" fillId="0" borderId="29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top"/>
    </xf>
    <xf numFmtId="4" fontId="57" fillId="2" borderId="23" xfId="0" applyNumberFormat="1" applyFont="1" applyFill="1" applyBorder="1" applyAlignment="1" applyProtection="1">
      <alignment vertical="center"/>
    </xf>
    <xf numFmtId="4" fontId="58" fillId="2" borderId="23" xfId="0" applyNumberFormat="1" applyFont="1" applyFill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F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1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17661132" TargetMode="External"/><Relationship Id="rId21" Type="http://schemas.openxmlformats.org/officeDocument/2006/relationships/hyperlink" Target="https://podminky.urs.cz/item/CS_URS_2025_01/317321118" TargetMode="External"/><Relationship Id="rId34" Type="http://schemas.openxmlformats.org/officeDocument/2006/relationships/hyperlink" Target="https://podminky.urs.cz/item/CS_URS_2025_01/457311117" TargetMode="External"/><Relationship Id="rId42" Type="http://schemas.openxmlformats.org/officeDocument/2006/relationships/hyperlink" Target="https://podminky.urs.cz/item/CS_URS_2025_01/911121311" TargetMode="External"/><Relationship Id="rId47" Type="http://schemas.openxmlformats.org/officeDocument/2006/relationships/hyperlink" Target="https://podminky.urs.cz/item/CS_URS_2025_01/938121111" TargetMode="External"/><Relationship Id="rId50" Type="http://schemas.openxmlformats.org/officeDocument/2006/relationships/hyperlink" Target="https://podminky.urs.cz/item/CS_URS_2025_01/963051111" TargetMode="External"/><Relationship Id="rId55" Type="http://schemas.openxmlformats.org/officeDocument/2006/relationships/hyperlink" Target="https://podminky.urs.cz/item/CS_URS_2025_01/985331113" TargetMode="External"/><Relationship Id="rId63" Type="http://schemas.openxmlformats.org/officeDocument/2006/relationships/hyperlink" Target="https://podminky.urs.cz/item/CS_URS_2025_01/998711199" TargetMode="External"/><Relationship Id="rId7" Type="http://schemas.openxmlformats.org/officeDocument/2006/relationships/hyperlink" Target="https://podminky.urs.cz/item/CS_URS_2025_01/122452508" TargetMode="External"/><Relationship Id="rId2" Type="http://schemas.openxmlformats.org/officeDocument/2006/relationships/hyperlink" Target="https://podminky.urs.cz/item/CS_URS_2025_01/113105113" TargetMode="External"/><Relationship Id="rId16" Type="http://schemas.openxmlformats.org/officeDocument/2006/relationships/hyperlink" Target="https://podminky.urs.cz/item/CS_URS_2025_01/273361116" TargetMode="External"/><Relationship Id="rId29" Type="http://schemas.openxmlformats.org/officeDocument/2006/relationships/hyperlink" Target="https://podminky.urs.cz/item/CS_URS_2025_01/389361003" TargetMode="External"/><Relationship Id="rId11" Type="http://schemas.openxmlformats.org/officeDocument/2006/relationships/hyperlink" Target="https://podminky.urs.cz/item/CS_URS_2025_01/171111111" TargetMode="External"/><Relationship Id="rId24" Type="http://schemas.openxmlformats.org/officeDocument/2006/relationships/hyperlink" Target="https://podminky.urs.cz/item/CS_URS_2025_01/317353221" TargetMode="External"/><Relationship Id="rId32" Type="http://schemas.openxmlformats.org/officeDocument/2006/relationships/hyperlink" Target="https://podminky.urs.cz/item/CS_URS_2025_01/451475121" TargetMode="External"/><Relationship Id="rId37" Type="http://schemas.openxmlformats.org/officeDocument/2006/relationships/hyperlink" Target="https://podminky.urs.cz/item/CS_URS_2025_01/564281011" TargetMode="External"/><Relationship Id="rId40" Type="http://schemas.openxmlformats.org/officeDocument/2006/relationships/hyperlink" Target="https://podminky.urs.cz/item/CS_URS_2025_01/811441111" TargetMode="External"/><Relationship Id="rId45" Type="http://schemas.openxmlformats.org/officeDocument/2006/relationships/hyperlink" Target="https://podminky.urs.cz/item/CS_URS_2025_01/935111311" TargetMode="External"/><Relationship Id="rId53" Type="http://schemas.openxmlformats.org/officeDocument/2006/relationships/hyperlink" Target="https://podminky.urs.cz/item/CS_URS_2025_01/977213115" TargetMode="External"/><Relationship Id="rId58" Type="http://schemas.openxmlformats.org/officeDocument/2006/relationships/hyperlink" Target="https://podminky.urs.cz/item/CS_URS_2025_01/711112001" TargetMode="External"/><Relationship Id="rId5" Type="http://schemas.openxmlformats.org/officeDocument/2006/relationships/hyperlink" Target="https://podminky.urs.cz/item/CS_URS_2025_01/115101202" TargetMode="External"/><Relationship Id="rId61" Type="http://schemas.openxmlformats.org/officeDocument/2006/relationships/hyperlink" Target="https://podminky.urs.cz/item/CS_URS_2025_01/711491172" TargetMode="External"/><Relationship Id="rId19" Type="http://schemas.openxmlformats.org/officeDocument/2006/relationships/hyperlink" Target="https://podminky.urs.cz/item/CS_URS_2025_01/274354111" TargetMode="External"/><Relationship Id="rId14" Type="http://schemas.openxmlformats.org/officeDocument/2006/relationships/hyperlink" Target="https://podminky.urs.cz/item/CS_URS_2025_01/273354111" TargetMode="External"/><Relationship Id="rId22" Type="http://schemas.openxmlformats.org/officeDocument/2006/relationships/hyperlink" Target="https://podminky.urs.cz/item/CS_URS_2025_01/317321191" TargetMode="External"/><Relationship Id="rId27" Type="http://schemas.openxmlformats.org/officeDocument/2006/relationships/hyperlink" Target="https://podminky.urs.cz/item/CS_URS_2025_01/334121112" TargetMode="External"/><Relationship Id="rId30" Type="http://schemas.openxmlformats.org/officeDocument/2006/relationships/hyperlink" Target="https://podminky.urs.cz/item/CS_URS_2025_01/389381118" TargetMode="External"/><Relationship Id="rId35" Type="http://schemas.openxmlformats.org/officeDocument/2006/relationships/hyperlink" Target="https://podminky.urs.cz/item/CS_URS_2025_01/463211121" TargetMode="External"/><Relationship Id="rId43" Type="http://schemas.openxmlformats.org/officeDocument/2006/relationships/hyperlink" Target="https://podminky.urs.cz/item/CS_URS_2025_01/916331112" TargetMode="External"/><Relationship Id="rId48" Type="http://schemas.openxmlformats.org/officeDocument/2006/relationships/hyperlink" Target="https://podminky.urs.cz/item/CS_URS_2025_01/963021112" TargetMode="External"/><Relationship Id="rId56" Type="http://schemas.openxmlformats.org/officeDocument/2006/relationships/hyperlink" Target="https://podminky.urs.cz/item/CS_URS_2025_01/985331115" TargetMode="External"/><Relationship Id="rId64" Type="http://schemas.openxmlformats.org/officeDocument/2006/relationships/hyperlink" Target="https://podminky.urs.cz/item/CS_URS_2025_01/998711101" TargetMode="External"/><Relationship Id="rId8" Type="http://schemas.openxmlformats.org/officeDocument/2006/relationships/hyperlink" Target="https://podminky.urs.cz/item/CS_URS_2025_01/125703302" TargetMode="External"/><Relationship Id="rId51" Type="http://schemas.openxmlformats.org/officeDocument/2006/relationships/hyperlink" Target="https://podminky.urs.cz/item/CS_URS_2025_01/963065311" TargetMode="External"/><Relationship Id="rId3" Type="http://schemas.openxmlformats.org/officeDocument/2006/relationships/hyperlink" Target="https://podminky.urs.cz/item/CS_URS_2025_01/115001105" TargetMode="External"/><Relationship Id="rId12" Type="http://schemas.openxmlformats.org/officeDocument/2006/relationships/hyperlink" Target="https://podminky.urs.cz/item/CS_URS_2025_01/174111311" TargetMode="External"/><Relationship Id="rId17" Type="http://schemas.openxmlformats.org/officeDocument/2006/relationships/hyperlink" Target="https://podminky.urs.cz/item/CS_URS_2025_01/274311127" TargetMode="External"/><Relationship Id="rId25" Type="http://schemas.openxmlformats.org/officeDocument/2006/relationships/hyperlink" Target="https://podminky.urs.cz/item/CS_URS_2025_01/317361116" TargetMode="External"/><Relationship Id="rId33" Type="http://schemas.openxmlformats.org/officeDocument/2006/relationships/hyperlink" Target="https://podminky.urs.cz/item/CS_URS_2025_01/451475122" TargetMode="External"/><Relationship Id="rId38" Type="http://schemas.openxmlformats.org/officeDocument/2006/relationships/hyperlink" Target="https://podminky.urs.cz/item/CS_URS_2025_01/564871111" TargetMode="External"/><Relationship Id="rId46" Type="http://schemas.openxmlformats.org/officeDocument/2006/relationships/hyperlink" Target="https://podminky.urs.cz/item/CS_URS_2025_01/936942211" TargetMode="External"/><Relationship Id="rId59" Type="http://schemas.openxmlformats.org/officeDocument/2006/relationships/hyperlink" Target="https://podminky.urs.cz/item/CS_URS_2025_01/711112002" TargetMode="External"/><Relationship Id="rId20" Type="http://schemas.openxmlformats.org/officeDocument/2006/relationships/hyperlink" Target="https://podminky.urs.cz/item/CS_URS_2025_01/274354211" TargetMode="External"/><Relationship Id="rId41" Type="http://schemas.openxmlformats.org/officeDocument/2006/relationships/hyperlink" Target="https://podminky.urs.cz/item/CS_URS_2025_01/911121211" TargetMode="External"/><Relationship Id="rId54" Type="http://schemas.openxmlformats.org/officeDocument/2006/relationships/hyperlink" Target="https://podminky.urs.cz/item/CS_URS_2025_01/977213117" TargetMode="External"/><Relationship Id="rId62" Type="http://schemas.openxmlformats.org/officeDocument/2006/relationships/hyperlink" Target="https://podminky.urs.cz/item/CS_URS_2025_01/711491175" TargetMode="External"/><Relationship Id="rId1" Type="http://schemas.openxmlformats.org/officeDocument/2006/relationships/hyperlink" Target="https://podminky.urs.cz/item/CS_URS_2025_01/111209111" TargetMode="External"/><Relationship Id="rId6" Type="http://schemas.openxmlformats.org/officeDocument/2006/relationships/hyperlink" Target="https://podminky.urs.cz/item/CS_URS_2025_01/122252503" TargetMode="External"/><Relationship Id="rId15" Type="http://schemas.openxmlformats.org/officeDocument/2006/relationships/hyperlink" Target="https://podminky.urs.cz/item/CS_URS_2025_01/273354211" TargetMode="External"/><Relationship Id="rId23" Type="http://schemas.openxmlformats.org/officeDocument/2006/relationships/hyperlink" Target="https://podminky.urs.cz/item/CS_URS_2025_01/317353121" TargetMode="External"/><Relationship Id="rId28" Type="http://schemas.openxmlformats.org/officeDocument/2006/relationships/hyperlink" Target="https://podminky.urs.cz/item/CS_URS_2025_01/334131111" TargetMode="External"/><Relationship Id="rId36" Type="http://schemas.openxmlformats.org/officeDocument/2006/relationships/hyperlink" Target="https://podminky.urs.cz/item/CS_URS_2025_01/465513157" TargetMode="External"/><Relationship Id="rId49" Type="http://schemas.openxmlformats.org/officeDocument/2006/relationships/hyperlink" Target="https://podminky.urs.cz/item/CS_URS_2025_01/963041211" TargetMode="External"/><Relationship Id="rId57" Type="http://schemas.openxmlformats.org/officeDocument/2006/relationships/hyperlink" Target="https://podminky.urs.cz/item/CS_URS_2025_01/998212111" TargetMode="External"/><Relationship Id="rId10" Type="http://schemas.openxmlformats.org/officeDocument/2006/relationships/hyperlink" Target="https://podminky.urs.cz/item/CS_URS_2025_01/153191131" TargetMode="External"/><Relationship Id="rId31" Type="http://schemas.openxmlformats.org/officeDocument/2006/relationships/hyperlink" Target="https://podminky.urs.cz/item/CS_URS_2025_01/451315117" TargetMode="External"/><Relationship Id="rId44" Type="http://schemas.openxmlformats.org/officeDocument/2006/relationships/hyperlink" Target="https://podminky.urs.cz/item/CS_URS_2025_01/935111211" TargetMode="External"/><Relationship Id="rId52" Type="http://schemas.openxmlformats.org/officeDocument/2006/relationships/hyperlink" Target="https://podminky.urs.cz/item/CS_URS_2025_01/963071122" TargetMode="External"/><Relationship Id="rId60" Type="http://schemas.openxmlformats.org/officeDocument/2006/relationships/hyperlink" Target="https://podminky.urs.cz/item/CS_URS_2025_01/711131101" TargetMode="External"/><Relationship Id="rId65" Type="http://schemas.openxmlformats.org/officeDocument/2006/relationships/drawing" Target="../drawings/drawing10.xml"/><Relationship Id="rId4" Type="http://schemas.openxmlformats.org/officeDocument/2006/relationships/hyperlink" Target="https://podminky.urs.cz/item/CS_URS_2025_01/115001106" TargetMode="External"/><Relationship Id="rId9" Type="http://schemas.openxmlformats.org/officeDocument/2006/relationships/hyperlink" Target="https://podminky.urs.cz/item/CS_URS_2025_01/153191121" TargetMode="External"/><Relationship Id="rId13" Type="http://schemas.openxmlformats.org/officeDocument/2006/relationships/hyperlink" Target="https://podminky.urs.cz/item/CS_URS_2025_01/212752102" TargetMode="External"/><Relationship Id="rId18" Type="http://schemas.openxmlformats.org/officeDocument/2006/relationships/hyperlink" Target="https://podminky.urs.cz/item/CS_URS_2025_01/274311191" TargetMode="External"/><Relationship Id="rId39" Type="http://schemas.openxmlformats.org/officeDocument/2006/relationships/hyperlink" Target="https://podminky.urs.cz/item/CS_URS_2025_01/628613233" TargetMode="External"/></Relationships>
</file>

<file path=xl/worksheets/_rels/sheet11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17321191" TargetMode="External"/><Relationship Id="rId21" Type="http://schemas.openxmlformats.org/officeDocument/2006/relationships/hyperlink" Target="https://podminky.urs.cz/item/CS_URS_2025_01/275354111" TargetMode="External"/><Relationship Id="rId42" Type="http://schemas.openxmlformats.org/officeDocument/2006/relationships/hyperlink" Target="https://podminky.urs.cz/item/CS_URS_2025_01/911121211" TargetMode="External"/><Relationship Id="rId47" Type="http://schemas.openxmlformats.org/officeDocument/2006/relationships/hyperlink" Target="https://podminky.urs.cz/item/CS_URS_2025_01/943211211" TargetMode="External"/><Relationship Id="rId63" Type="http://schemas.openxmlformats.org/officeDocument/2006/relationships/hyperlink" Target="https://podminky.urs.cz/item/CS_URS_2025_01/985311113" TargetMode="External"/><Relationship Id="rId68" Type="http://schemas.openxmlformats.org/officeDocument/2006/relationships/hyperlink" Target="https://podminky.urs.cz/item/CS_URS_2025_01/711132101" TargetMode="External"/><Relationship Id="rId16" Type="http://schemas.openxmlformats.org/officeDocument/2006/relationships/hyperlink" Target="https://podminky.urs.cz/item/CS_URS_2025_01/274311191" TargetMode="External"/><Relationship Id="rId11" Type="http://schemas.openxmlformats.org/officeDocument/2006/relationships/hyperlink" Target="https://podminky.urs.cz/item/CS_URS_2025_01/185804312" TargetMode="External"/><Relationship Id="rId24" Type="http://schemas.openxmlformats.org/officeDocument/2006/relationships/hyperlink" Target="https://podminky.urs.cz/item/CS_URS_2025_01/317221111" TargetMode="External"/><Relationship Id="rId32" Type="http://schemas.openxmlformats.org/officeDocument/2006/relationships/hyperlink" Target="https://podminky.urs.cz/item/CS_URS_2025_01/421321192" TargetMode="External"/><Relationship Id="rId37" Type="http://schemas.openxmlformats.org/officeDocument/2006/relationships/hyperlink" Target="https://podminky.urs.cz/item/CS_URS_2025_01/451476112" TargetMode="External"/><Relationship Id="rId40" Type="http://schemas.openxmlformats.org/officeDocument/2006/relationships/hyperlink" Target="https://podminky.urs.cz/item/CS_URS_2025_01/567153115" TargetMode="External"/><Relationship Id="rId45" Type="http://schemas.openxmlformats.org/officeDocument/2006/relationships/hyperlink" Target="https://podminky.urs.cz/item/CS_URS_2025_01/938121111" TargetMode="External"/><Relationship Id="rId53" Type="http://schemas.openxmlformats.org/officeDocument/2006/relationships/hyperlink" Target="https://podminky.urs.cz/item/CS_URS_2025_01/977211135" TargetMode="External"/><Relationship Id="rId58" Type="http://schemas.openxmlformats.org/officeDocument/2006/relationships/hyperlink" Target="https://podminky.urs.cz/item/CS_URS_2025_01/985142212" TargetMode="External"/><Relationship Id="rId66" Type="http://schemas.openxmlformats.org/officeDocument/2006/relationships/hyperlink" Target="https://podminky.urs.cz/item/CS_URS_2025_01/457451133" TargetMode="External"/><Relationship Id="rId74" Type="http://schemas.openxmlformats.org/officeDocument/2006/relationships/hyperlink" Target="https://podminky.urs.cz/item/CS_URS_2025_01/711713116" TargetMode="External"/><Relationship Id="rId5" Type="http://schemas.openxmlformats.org/officeDocument/2006/relationships/hyperlink" Target="https://podminky.urs.cz/item/CS_URS_2025_01/171111111" TargetMode="External"/><Relationship Id="rId61" Type="http://schemas.openxmlformats.org/officeDocument/2006/relationships/hyperlink" Target="https://podminky.urs.cz/item/CS_URS_2025_01/985232112" TargetMode="External"/><Relationship Id="rId19" Type="http://schemas.openxmlformats.org/officeDocument/2006/relationships/hyperlink" Target="https://podminky.urs.cz/item/CS_URS_2025_01/275321117" TargetMode="External"/><Relationship Id="rId14" Type="http://schemas.openxmlformats.org/officeDocument/2006/relationships/hyperlink" Target="https://podminky.urs.cz/item/CS_URS_2025_01/219991114" TargetMode="External"/><Relationship Id="rId22" Type="http://schemas.openxmlformats.org/officeDocument/2006/relationships/hyperlink" Target="https://podminky.urs.cz/item/CS_URS_2025_01/275354211" TargetMode="External"/><Relationship Id="rId27" Type="http://schemas.openxmlformats.org/officeDocument/2006/relationships/hyperlink" Target="https://podminky.urs.cz/item/CS_URS_2025_01/317353121" TargetMode="External"/><Relationship Id="rId30" Type="http://schemas.openxmlformats.org/officeDocument/2006/relationships/hyperlink" Target="https://podminky.urs.cz/item/CS_URS_2025_01/317661132" TargetMode="External"/><Relationship Id="rId35" Type="http://schemas.openxmlformats.org/officeDocument/2006/relationships/hyperlink" Target="https://podminky.urs.cz/item/CS_URS_2025_01/421361226" TargetMode="External"/><Relationship Id="rId43" Type="http://schemas.openxmlformats.org/officeDocument/2006/relationships/hyperlink" Target="https://podminky.urs.cz/item/CS_URS_2025_01/911121311" TargetMode="External"/><Relationship Id="rId48" Type="http://schemas.openxmlformats.org/officeDocument/2006/relationships/hyperlink" Target="https://podminky.urs.cz/item/CS_URS_2025_01/943211811" TargetMode="External"/><Relationship Id="rId56" Type="http://schemas.openxmlformats.org/officeDocument/2006/relationships/hyperlink" Target="https://podminky.urs.cz/item/CS_URS_2025_01/985131111" TargetMode="External"/><Relationship Id="rId64" Type="http://schemas.openxmlformats.org/officeDocument/2006/relationships/hyperlink" Target="https://podminky.urs.cz/item/CS_URS_2025_01/985331215" TargetMode="External"/><Relationship Id="rId69" Type="http://schemas.openxmlformats.org/officeDocument/2006/relationships/hyperlink" Target="https://podminky.urs.cz/item/CS_URS_2025_01/711491171" TargetMode="External"/><Relationship Id="rId77" Type="http://schemas.openxmlformats.org/officeDocument/2006/relationships/drawing" Target="../drawings/drawing11.xml"/><Relationship Id="rId8" Type="http://schemas.openxmlformats.org/officeDocument/2006/relationships/hyperlink" Target="https://podminky.urs.cz/item/CS_URS_2025_01/182251101" TargetMode="External"/><Relationship Id="rId51" Type="http://schemas.openxmlformats.org/officeDocument/2006/relationships/hyperlink" Target="https://podminky.urs.cz/item/CS_URS_2025_01/966075141" TargetMode="External"/><Relationship Id="rId72" Type="http://schemas.openxmlformats.org/officeDocument/2006/relationships/hyperlink" Target="https://podminky.urs.cz/item/CS_URS_2025_01/711491471" TargetMode="External"/><Relationship Id="rId3" Type="http://schemas.openxmlformats.org/officeDocument/2006/relationships/hyperlink" Target="https://podminky.urs.cz/item/CS_URS_2025_01/122252501" TargetMode="External"/><Relationship Id="rId12" Type="http://schemas.openxmlformats.org/officeDocument/2006/relationships/hyperlink" Target="https://podminky.urs.cz/item/CS_URS_2025_01/212311111" TargetMode="External"/><Relationship Id="rId17" Type="http://schemas.openxmlformats.org/officeDocument/2006/relationships/hyperlink" Target="https://podminky.urs.cz/item/CS_URS_2025_01/274354111" TargetMode="External"/><Relationship Id="rId25" Type="http://schemas.openxmlformats.org/officeDocument/2006/relationships/hyperlink" Target="https://podminky.urs.cz/item/CS_URS_2025_01/317321118" TargetMode="External"/><Relationship Id="rId33" Type="http://schemas.openxmlformats.org/officeDocument/2006/relationships/hyperlink" Target="https://podminky.urs.cz/item/CS_URS_2025_01/421351131" TargetMode="External"/><Relationship Id="rId38" Type="http://schemas.openxmlformats.org/officeDocument/2006/relationships/hyperlink" Target="https://podminky.urs.cz/item/CS_URS_2025_01/465513256" TargetMode="External"/><Relationship Id="rId46" Type="http://schemas.openxmlformats.org/officeDocument/2006/relationships/hyperlink" Target="https://podminky.urs.cz/item/CS_URS_2025_01/943211111" TargetMode="External"/><Relationship Id="rId59" Type="http://schemas.openxmlformats.org/officeDocument/2006/relationships/hyperlink" Target="https://podminky.urs.cz/item/CS_URS_2025_01/985211112" TargetMode="External"/><Relationship Id="rId67" Type="http://schemas.openxmlformats.org/officeDocument/2006/relationships/hyperlink" Target="https://podminky.urs.cz/item/CS_URS_2025_01/711131101" TargetMode="External"/><Relationship Id="rId20" Type="http://schemas.openxmlformats.org/officeDocument/2006/relationships/hyperlink" Target="https://podminky.urs.cz/item/CS_URS_2025_01/275321191" TargetMode="External"/><Relationship Id="rId41" Type="http://schemas.openxmlformats.org/officeDocument/2006/relationships/hyperlink" Target="https://podminky.urs.cz/item/CS_URS_2025_01/628613233" TargetMode="External"/><Relationship Id="rId54" Type="http://schemas.openxmlformats.org/officeDocument/2006/relationships/hyperlink" Target="https://podminky.urs.cz/item/CS_URS_2025_01/985121122" TargetMode="External"/><Relationship Id="rId62" Type="http://schemas.openxmlformats.org/officeDocument/2006/relationships/hyperlink" Target="https://podminky.urs.cz/item/CS_URS_2025_01/985233121" TargetMode="External"/><Relationship Id="rId70" Type="http://schemas.openxmlformats.org/officeDocument/2006/relationships/hyperlink" Target="https://podminky.urs.cz/item/CS_URS_2025_01/711491271" TargetMode="External"/><Relationship Id="rId75" Type="http://schemas.openxmlformats.org/officeDocument/2006/relationships/hyperlink" Target="https://podminky.urs.cz/item/CS_URS_2025_01/998711101" TargetMode="External"/><Relationship Id="rId1" Type="http://schemas.openxmlformats.org/officeDocument/2006/relationships/hyperlink" Target="https://podminky.urs.cz/item/CS_URS_2025_01/111209111" TargetMode="External"/><Relationship Id="rId6" Type="http://schemas.openxmlformats.org/officeDocument/2006/relationships/hyperlink" Target="https://podminky.urs.cz/item/CS_URS_2025_01/175151101" TargetMode="External"/><Relationship Id="rId15" Type="http://schemas.openxmlformats.org/officeDocument/2006/relationships/hyperlink" Target="https://podminky.urs.cz/item/CS_URS_2025_01/274311127" TargetMode="External"/><Relationship Id="rId23" Type="http://schemas.openxmlformats.org/officeDocument/2006/relationships/hyperlink" Target="https://podminky.urs.cz/item/CS_URS_2025_01/275361116" TargetMode="External"/><Relationship Id="rId28" Type="http://schemas.openxmlformats.org/officeDocument/2006/relationships/hyperlink" Target="https://podminky.urs.cz/item/CS_URS_2025_01/317353221" TargetMode="External"/><Relationship Id="rId36" Type="http://schemas.openxmlformats.org/officeDocument/2006/relationships/hyperlink" Target="https://podminky.urs.cz/item/CS_URS_2025_01/451476111" TargetMode="External"/><Relationship Id="rId49" Type="http://schemas.openxmlformats.org/officeDocument/2006/relationships/hyperlink" Target="https://podminky.urs.cz/item/CS_URS_2025_01/962021112" TargetMode="External"/><Relationship Id="rId57" Type="http://schemas.openxmlformats.org/officeDocument/2006/relationships/hyperlink" Target="https://podminky.urs.cz/item/CS_URS_2025_01/985132111" TargetMode="External"/><Relationship Id="rId10" Type="http://schemas.openxmlformats.org/officeDocument/2006/relationships/hyperlink" Target="https://podminky.urs.cz/item/CS_URS_2025_01/185803113" TargetMode="External"/><Relationship Id="rId31" Type="http://schemas.openxmlformats.org/officeDocument/2006/relationships/hyperlink" Target="https://podminky.urs.cz/item/CS_URS_2025_01/421321128" TargetMode="External"/><Relationship Id="rId44" Type="http://schemas.openxmlformats.org/officeDocument/2006/relationships/hyperlink" Target="https://podminky.urs.cz/item/CS_URS_2025_01/936942211" TargetMode="External"/><Relationship Id="rId52" Type="http://schemas.openxmlformats.org/officeDocument/2006/relationships/hyperlink" Target="https://podminky.urs.cz/item/CS_URS_2025_01/977211115" TargetMode="External"/><Relationship Id="rId60" Type="http://schemas.openxmlformats.org/officeDocument/2006/relationships/hyperlink" Target="https://podminky.urs.cz/item/CS_URS_2025_01/985221112" TargetMode="External"/><Relationship Id="rId65" Type="http://schemas.openxmlformats.org/officeDocument/2006/relationships/hyperlink" Target="https://podminky.urs.cz/item/CS_URS_2025_01/998212111" TargetMode="External"/><Relationship Id="rId73" Type="http://schemas.openxmlformats.org/officeDocument/2006/relationships/hyperlink" Target="https://podminky.urs.cz/item/CS_URS_2025_01/711691172" TargetMode="External"/><Relationship Id="rId4" Type="http://schemas.openxmlformats.org/officeDocument/2006/relationships/hyperlink" Target="https://podminky.urs.cz/item/CS_URS_2025_01/122252508" TargetMode="External"/><Relationship Id="rId9" Type="http://schemas.openxmlformats.org/officeDocument/2006/relationships/hyperlink" Target="https://podminky.urs.cz/item/CS_URS_2025_01/183405212" TargetMode="External"/><Relationship Id="rId13" Type="http://schemas.openxmlformats.org/officeDocument/2006/relationships/hyperlink" Target="https://podminky.urs.cz/item/CS_URS_2025_01/212795111" TargetMode="External"/><Relationship Id="rId18" Type="http://schemas.openxmlformats.org/officeDocument/2006/relationships/hyperlink" Target="https://podminky.urs.cz/item/CS_URS_2025_01/274354211" TargetMode="External"/><Relationship Id="rId39" Type="http://schemas.openxmlformats.org/officeDocument/2006/relationships/hyperlink" Target="https://podminky.urs.cz/item/CS_URS_2025_01/567133115" TargetMode="External"/><Relationship Id="rId34" Type="http://schemas.openxmlformats.org/officeDocument/2006/relationships/hyperlink" Target="https://podminky.urs.cz/item/CS_URS_2025_01/421351231" TargetMode="External"/><Relationship Id="rId50" Type="http://schemas.openxmlformats.org/officeDocument/2006/relationships/hyperlink" Target="https://podminky.urs.cz/item/CS_URS_2025_01/962051111" TargetMode="External"/><Relationship Id="rId55" Type="http://schemas.openxmlformats.org/officeDocument/2006/relationships/hyperlink" Target="https://podminky.urs.cz/item/CS_URS_2025_01/985121222" TargetMode="External"/><Relationship Id="rId76" Type="http://schemas.openxmlformats.org/officeDocument/2006/relationships/hyperlink" Target="https://podminky.urs.cz/item/CS_URS_2025_01/998711199" TargetMode="External"/><Relationship Id="rId7" Type="http://schemas.openxmlformats.org/officeDocument/2006/relationships/hyperlink" Target="https://podminky.urs.cz/item/CS_URS_2025_01/175151109" TargetMode="External"/><Relationship Id="rId71" Type="http://schemas.openxmlformats.org/officeDocument/2006/relationships/hyperlink" Target="https://podminky.urs.cz/item/CS_URS_2025_01/711491177" TargetMode="External"/><Relationship Id="rId2" Type="http://schemas.openxmlformats.org/officeDocument/2006/relationships/hyperlink" Target="https://podminky.urs.cz/item/CS_URS_2025_01/119001421" TargetMode="External"/><Relationship Id="rId29" Type="http://schemas.openxmlformats.org/officeDocument/2006/relationships/hyperlink" Target="https://podminky.urs.cz/item/CS_URS_2025_01/317361116" TargetMode="External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3405211" TargetMode="External"/><Relationship Id="rId18" Type="http://schemas.openxmlformats.org/officeDocument/2006/relationships/hyperlink" Target="https://podminky.urs.cz/item/CS_URS_2025_01/273321191" TargetMode="External"/><Relationship Id="rId26" Type="http://schemas.openxmlformats.org/officeDocument/2006/relationships/hyperlink" Target="https://podminky.urs.cz/item/CS_URS_2025_01/452311121" TargetMode="External"/><Relationship Id="rId39" Type="http://schemas.openxmlformats.org/officeDocument/2006/relationships/hyperlink" Target="https://podminky.urs.cz/item/CS_URS_2025_01/998711199" TargetMode="External"/><Relationship Id="rId21" Type="http://schemas.openxmlformats.org/officeDocument/2006/relationships/hyperlink" Target="https://podminky.urs.cz/item/CS_URS_2025_01/273361116" TargetMode="External"/><Relationship Id="rId34" Type="http://schemas.openxmlformats.org/officeDocument/2006/relationships/hyperlink" Target="https://podminky.urs.cz/item/CS_URS_2025_01/966008311" TargetMode="External"/><Relationship Id="rId7" Type="http://schemas.openxmlformats.org/officeDocument/2006/relationships/hyperlink" Target="https://podminky.urs.cz/item/CS_URS_2025_01/122252508" TargetMode="External"/><Relationship Id="rId12" Type="http://schemas.openxmlformats.org/officeDocument/2006/relationships/hyperlink" Target="https://podminky.urs.cz/item/CS_URS_2025_01/181311103" TargetMode="External"/><Relationship Id="rId17" Type="http://schemas.openxmlformats.org/officeDocument/2006/relationships/hyperlink" Target="https://podminky.urs.cz/item/CS_URS_2025_01/273321117" TargetMode="External"/><Relationship Id="rId25" Type="http://schemas.openxmlformats.org/officeDocument/2006/relationships/hyperlink" Target="https://podminky.urs.cz/item/CS_URS_2025_01/274354211" TargetMode="External"/><Relationship Id="rId33" Type="http://schemas.openxmlformats.org/officeDocument/2006/relationships/hyperlink" Target="https://podminky.urs.cz/item/CS_URS_2025_01/966008113" TargetMode="External"/><Relationship Id="rId38" Type="http://schemas.openxmlformats.org/officeDocument/2006/relationships/hyperlink" Target="https://podminky.urs.cz/item/CS_URS_2025_01/998711101" TargetMode="External"/><Relationship Id="rId2" Type="http://schemas.openxmlformats.org/officeDocument/2006/relationships/hyperlink" Target="https://podminky.urs.cz/item/CS_URS_2025_01/113105113" TargetMode="External"/><Relationship Id="rId16" Type="http://schemas.openxmlformats.org/officeDocument/2006/relationships/hyperlink" Target="https://podminky.urs.cz/item/CS_URS_2025_01/212752107" TargetMode="External"/><Relationship Id="rId20" Type="http://schemas.openxmlformats.org/officeDocument/2006/relationships/hyperlink" Target="https://podminky.urs.cz/item/CS_URS_2025_01/273354211" TargetMode="External"/><Relationship Id="rId29" Type="http://schemas.openxmlformats.org/officeDocument/2006/relationships/hyperlink" Target="https://podminky.urs.cz/item/CS_URS_2025_01/927111229" TargetMode="External"/><Relationship Id="rId1" Type="http://schemas.openxmlformats.org/officeDocument/2006/relationships/hyperlink" Target="https://podminky.urs.cz/item/CS_URS_2025_01/111209111" TargetMode="External"/><Relationship Id="rId6" Type="http://schemas.openxmlformats.org/officeDocument/2006/relationships/hyperlink" Target="https://podminky.urs.cz/item/CS_URS_2025_01/122251104" TargetMode="External"/><Relationship Id="rId11" Type="http://schemas.openxmlformats.org/officeDocument/2006/relationships/hyperlink" Target="https://podminky.urs.cz/item/CS_URS_2025_01/174111311" TargetMode="External"/><Relationship Id="rId24" Type="http://schemas.openxmlformats.org/officeDocument/2006/relationships/hyperlink" Target="https://podminky.urs.cz/item/CS_URS_2025_01/274354111" TargetMode="External"/><Relationship Id="rId32" Type="http://schemas.openxmlformats.org/officeDocument/2006/relationships/hyperlink" Target="https://podminky.urs.cz/item/CS_URS_2025_01/961051111" TargetMode="External"/><Relationship Id="rId37" Type="http://schemas.openxmlformats.org/officeDocument/2006/relationships/hyperlink" Target="https://podminky.urs.cz/item/CS_URS_2025_01/711112002" TargetMode="External"/><Relationship Id="rId40" Type="http://schemas.openxmlformats.org/officeDocument/2006/relationships/drawing" Target="../drawings/drawing12.xml"/><Relationship Id="rId5" Type="http://schemas.openxmlformats.org/officeDocument/2006/relationships/hyperlink" Target="https://podminky.urs.cz/item/CS_URS_2025_01/121112003" TargetMode="External"/><Relationship Id="rId15" Type="http://schemas.openxmlformats.org/officeDocument/2006/relationships/hyperlink" Target="https://podminky.urs.cz/item/CS_URS_2025_01/185804312" TargetMode="External"/><Relationship Id="rId23" Type="http://schemas.openxmlformats.org/officeDocument/2006/relationships/hyperlink" Target="https://podminky.urs.cz/item/CS_URS_2025_01/274321191" TargetMode="External"/><Relationship Id="rId28" Type="http://schemas.openxmlformats.org/officeDocument/2006/relationships/hyperlink" Target="https://podminky.urs.cz/item/CS_URS_2025_01/927111129" TargetMode="External"/><Relationship Id="rId36" Type="http://schemas.openxmlformats.org/officeDocument/2006/relationships/hyperlink" Target="https://podminky.urs.cz/item/CS_URS_2025_01/711112001" TargetMode="External"/><Relationship Id="rId10" Type="http://schemas.openxmlformats.org/officeDocument/2006/relationships/hyperlink" Target="https://podminky.urs.cz/item/CS_URS_2025_01/153191131" TargetMode="External"/><Relationship Id="rId19" Type="http://schemas.openxmlformats.org/officeDocument/2006/relationships/hyperlink" Target="https://podminky.urs.cz/item/CS_URS_2025_01/273354111" TargetMode="External"/><Relationship Id="rId31" Type="http://schemas.openxmlformats.org/officeDocument/2006/relationships/hyperlink" Target="https://podminky.urs.cz/item/CS_URS_2025_01/961041211" TargetMode="External"/><Relationship Id="rId4" Type="http://schemas.openxmlformats.org/officeDocument/2006/relationships/hyperlink" Target="https://podminky.urs.cz/item/CS_URS_2025_01/115101202" TargetMode="External"/><Relationship Id="rId9" Type="http://schemas.openxmlformats.org/officeDocument/2006/relationships/hyperlink" Target="https://podminky.urs.cz/item/CS_URS_2025_01/153191121" TargetMode="External"/><Relationship Id="rId14" Type="http://schemas.openxmlformats.org/officeDocument/2006/relationships/hyperlink" Target="https://podminky.urs.cz/item/CS_URS_2025_01/185803113" TargetMode="External"/><Relationship Id="rId22" Type="http://schemas.openxmlformats.org/officeDocument/2006/relationships/hyperlink" Target="https://podminky.urs.cz/item/CS_URS_2025_01/274321117" TargetMode="External"/><Relationship Id="rId27" Type="http://schemas.openxmlformats.org/officeDocument/2006/relationships/hyperlink" Target="https://podminky.urs.cz/item/CS_URS_2025_01/465513257" TargetMode="External"/><Relationship Id="rId30" Type="http://schemas.openxmlformats.org/officeDocument/2006/relationships/hyperlink" Target="https://podminky.urs.cz/item/CS_URS_2025_01/938121111" TargetMode="External"/><Relationship Id="rId35" Type="http://schemas.openxmlformats.org/officeDocument/2006/relationships/hyperlink" Target="https://podminky.urs.cz/item/CS_URS_2025_01/998212111" TargetMode="External"/><Relationship Id="rId8" Type="http://schemas.openxmlformats.org/officeDocument/2006/relationships/hyperlink" Target="https://podminky.urs.cz/item/CS_URS_2025_01/125703302" TargetMode="External"/><Relationship Id="rId3" Type="http://schemas.openxmlformats.org/officeDocument/2006/relationships/hyperlink" Target="https://podminky.urs.cz/item/CS_URS_2025_01/115001105" TargetMode="Externa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6.xml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7.xml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8.xml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0.xml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317321191" TargetMode="External"/><Relationship Id="rId21" Type="http://schemas.openxmlformats.org/officeDocument/2006/relationships/hyperlink" Target="https://podminky.urs.cz/item/CS_URS_2025_01/275311191" TargetMode="External"/><Relationship Id="rId42" Type="http://schemas.openxmlformats.org/officeDocument/2006/relationships/hyperlink" Target="https://podminky.urs.cz/item/CS_URS_2025_01/911121311" TargetMode="External"/><Relationship Id="rId47" Type="http://schemas.openxmlformats.org/officeDocument/2006/relationships/hyperlink" Target="https://podminky.urs.cz/item/CS_URS_2025_01/943211811" TargetMode="External"/><Relationship Id="rId63" Type="http://schemas.openxmlformats.org/officeDocument/2006/relationships/hyperlink" Target="https://podminky.urs.cz/item/CS_URS_2025_01/985131111" TargetMode="External"/><Relationship Id="rId68" Type="http://schemas.openxmlformats.org/officeDocument/2006/relationships/hyperlink" Target="https://podminky.urs.cz/item/CS_URS_2025_01/985232112" TargetMode="External"/><Relationship Id="rId84" Type="http://schemas.openxmlformats.org/officeDocument/2006/relationships/hyperlink" Target="https://podminky.urs.cz/item/CS_URS_2025_01/998711199" TargetMode="External"/><Relationship Id="rId16" Type="http://schemas.openxmlformats.org/officeDocument/2006/relationships/hyperlink" Target="https://podminky.urs.cz/item/CS_URS_2025_01/274311127" TargetMode="External"/><Relationship Id="rId11" Type="http://schemas.openxmlformats.org/officeDocument/2006/relationships/hyperlink" Target="https://podminky.urs.cz/item/CS_URS_2025_01/185803113" TargetMode="External"/><Relationship Id="rId32" Type="http://schemas.openxmlformats.org/officeDocument/2006/relationships/hyperlink" Target="https://podminky.urs.cz/item/CS_URS_2025_01/421321192" TargetMode="External"/><Relationship Id="rId37" Type="http://schemas.openxmlformats.org/officeDocument/2006/relationships/hyperlink" Target="https://podminky.urs.cz/item/CS_URS_2025_01/451476111" TargetMode="External"/><Relationship Id="rId53" Type="http://schemas.openxmlformats.org/officeDocument/2006/relationships/hyperlink" Target="https://podminky.urs.cz/item/CS_URS_2025_01/948521129" TargetMode="External"/><Relationship Id="rId58" Type="http://schemas.openxmlformats.org/officeDocument/2006/relationships/hyperlink" Target="https://podminky.urs.cz/item/CS_URS_2025_01/977211135" TargetMode="External"/><Relationship Id="rId74" Type="http://schemas.openxmlformats.org/officeDocument/2006/relationships/hyperlink" Target="https://podminky.urs.cz/item/CS_URS_2025_01/711111001" TargetMode="External"/><Relationship Id="rId79" Type="http://schemas.openxmlformats.org/officeDocument/2006/relationships/hyperlink" Target="https://podminky.urs.cz/item/CS_URS_2025_01/711491571" TargetMode="External"/><Relationship Id="rId5" Type="http://schemas.openxmlformats.org/officeDocument/2006/relationships/hyperlink" Target="https://podminky.urs.cz/item/CS_URS_2025_01/166151101" TargetMode="External"/><Relationship Id="rId19" Type="http://schemas.openxmlformats.org/officeDocument/2006/relationships/hyperlink" Target="https://podminky.urs.cz/item/CS_URS_2025_01/274354211" TargetMode="External"/><Relationship Id="rId14" Type="http://schemas.openxmlformats.org/officeDocument/2006/relationships/hyperlink" Target="https://podminky.urs.cz/item/CS_URS_2025_01/212795111" TargetMode="External"/><Relationship Id="rId22" Type="http://schemas.openxmlformats.org/officeDocument/2006/relationships/hyperlink" Target="https://podminky.urs.cz/item/CS_URS_2025_01/275354111" TargetMode="External"/><Relationship Id="rId27" Type="http://schemas.openxmlformats.org/officeDocument/2006/relationships/hyperlink" Target="https://podminky.urs.cz/item/CS_URS_2025_01/317353121" TargetMode="External"/><Relationship Id="rId30" Type="http://schemas.openxmlformats.org/officeDocument/2006/relationships/hyperlink" Target="https://podminky.urs.cz/item/CS_URS_2025_01/317661132" TargetMode="External"/><Relationship Id="rId35" Type="http://schemas.openxmlformats.org/officeDocument/2006/relationships/hyperlink" Target="https://podminky.urs.cz/item/CS_URS_2025_01/421361226" TargetMode="External"/><Relationship Id="rId43" Type="http://schemas.openxmlformats.org/officeDocument/2006/relationships/hyperlink" Target="https://podminky.urs.cz/item/CS_URS_2025_01/936942211" TargetMode="External"/><Relationship Id="rId48" Type="http://schemas.openxmlformats.org/officeDocument/2006/relationships/hyperlink" Target="https://podminky.urs.cz/item/CS_URS_2025_01/948411111" TargetMode="External"/><Relationship Id="rId56" Type="http://schemas.openxmlformats.org/officeDocument/2006/relationships/hyperlink" Target="https://podminky.urs.cz/item/CS_URS_2025_01/966075141" TargetMode="External"/><Relationship Id="rId64" Type="http://schemas.openxmlformats.org/officeDocument/2006/relationships/hyperlink" Target="https://podminky.urs.cz/item/CS_URS_2025_01/985132111" TargetMode="External"/><Relationship Id="rId69" Type="http://schemas.openxmlformats.org/officeDocument/2006/relationships/hyperlink" Target="https://podminky.urs.cz/item/CS_URS_2025_01/985233121" TargetMode="External"/><Relationship Id="rId77" Type="http://schemas.openxmlformats.org/officeDocument/2006/relationships/hyperlink" Target="https://podminky.urs.cz/item/CS_URS_2025_01/711142559" TargetMode="External"/><Relationship Id="rId8" Type="http://schemas.openxmlformats.org/officeDocument/2006/relationships/hyperlink" Target="https://podminky.urs.cz/item/CS_URS_2025_01/175151109" TargetMode="External"/><Relationship Id="rId51" Type="http://schemas.openxmlformats.org/officeDocument/2006/relationships/hyperlink" Target="https://podminky.urs.cz/item/CS_URS_2025_01/948521111" TargetMode="External"/><Relationship Id="rId72" Type="http://schemas.openxmlformats.org/officeDocument/2006/relationships/hyperlink" Target="https://podminky.urs.cz/item/CS_URS_2025_01/998212111" TargetMode="External"/><Relationship Id="rId80" Type="http://schemas.openxmlformats.org/officeDocument/2006/relationships/hyperlink" Target="https://podminky.urs.cz/item/CS_URS_2025_01/711691172" TargetMode="External"/><Relationship Id="rId85" Type="http://schemas.openxmlformats.org/officeDocument/2006/relationships/drawing" Target="../drawings/drawing8.xml"/><Relationship Id="rId3" Type="http://schemas.openxmlformats.org/officeDocument/2006/relationships/hyperlink" Target="https://podminky.urs.cz/item/CS_URS_2025_01/122252501" TargetMode="External"/><Relationship Id="rId12" Type="http://schemas.openxmlformats.org/officeDocument/2006/relationships/hyperlink" Target="https://podminky.urs.cz/item/CS_URS_2025_01/185804312" TargetMode="External"/><Relationship Id="rId17" Type="http://schemas.openxmlformats.org/officeDocument/2006/relationships/hyperlink" Target="https://podminky.urs.cz/item/CS_URS_2025_01/274311191" TargetMode="External"/><Relationship Id="rId25" Type="http://schemas.openxmlformats.org/officeDocument/2006/relationships/hyperlink" Target="https://podminky.urs.cz/item/CS_URS_2025_01/317321118" TargetMode="External"/><Relationship Id="rId33" Type="http://schemas.openxmlformats.org/officeDocument/2006/relationships/hyperlink" Target="https://podminky.urs.cz/item/CS_URS_2025_01/421351131" TargetMode="External"/><Relationship Id="rId38" Type="http://schemas.openxmlformats.org/officeDocument/2006/relationships/hyperlink" Target="https://podminky.urs.cz/item/CS_URS_2025_01/451476112" TargetMode="External"/><Relationship Id="rId46" Type="http://schemas.openxmlformats.org/officeDocument/2006/relationships/hyperlink" Target="https://podminky.urs.cz/item/CS_URS_2025_01/943211211" TargetMode="External"/><Relationship Id="rId59" Type="http://schemas.openxmlformats.org/officeDocument/2006/relationships/hyperlink" Target="https://podminky.urs.cz/item/CS_URS_2025_01/985111211" TargetMode="External"/><Relationship Id="rId67" Type="http://schemas.openxmlformats.org/officeDocument/2006/relationships/hyperlink" Target="https://podminky.urs.cz/item/CS_URS_2025_01/985221112" TargetMode="External"/><Relationship Id="rId20" Type="http://schemas.openxmlformats.org/officeDocument/2006/relationships/hyperlink" Target="https://podminky.urs.cz/item/CS_URS_2025_01/275311127" TargetMode="External"/><Relationship Id="rId41" Type="http://schemas.openxmlformats.org/officeDocument/2006/relationships/hyperlink" Target="https://podminky.urs.cz/item/CS_URS_2025_01/911121211" TargetMode="External"/><Relationship Id="rId54" Type="http://schemas.openxmlformats.org/officeDocument/2006/relationships/hyperlink" Target="https://podminky.urs.cz/item/CS_URS_2025_01/962021112" TargetMode="External"/><Relationship Id="rId62" Type="http://schemas.openxmlformats.org/officeDocument/2006/relationships/hyperlink" Target="https://podminky.urs.cz/item/CS_URS_2025_01/985121222" TargetMode="External"/><Relationship Id="rId70" Type="http://schemas.openxmlformats.org/officeDocument/2006/relationships/hyperlink" Target="https://podminky.urs.cz/item/CS_URS_2025_01/985311113" TargetMode="External"/><Relationship Id="rId75" Type="http://schemas.openxmlformats.org/officeDocument/2006/relationships/hyperlink" Target="https://podminky.urs.cz/item/CS_URS_2025_01/711112001" TargetMode="External"/><Relationship Id="rId83" Type="http://schemas.openxmlformats.org/officeDocument/2006/relationships/hyperlink" Target="https://podminky.urs.cz/item/CS_URS_2025_01/998711101" TargetMode="External"/><Relationship Id="rId1" Type="http://schemas.openxmlformats.org/officeDocument/2006/relationships/hyperlink" Target="https://podminky.urs.cz/item/CS_URS_2025_01/111209111" TargetMode="External"/><Relationship Id="rId6" Type="http://schemas.openxmlformats.org/officeDocument/2006/relationships/hyperlink" Target="https://podminky.urs.cz/item/CS_URS_2025_01/171111111" TargetMode="External"/><Relationship Id="rId15" Type="http://schemas.openxmlformats.org/officeDocument/2006/relationships/hyperlink" Target="https://podminky.urs.cz/item/CS_URS_2025_01/219991114" TargetMode="External"/><Relationship Id="rId23" Type="http://schemas.openxmlformats.org/officeDocument/2006/relationships/hyperlink" Target="https://podminky.urs.cz/item/CS_URS_2025_01/275354211" TargetMode="External"/><Relationship Id="rId28" Type="http://schemas.openxmlformats.org/officeDocument/2006/relationships/hyperlink" Target="https://podminky.urs.cz/item/CS_URS_2025_01/317353221" TargetMode="External"/><Relationship Id="rId36" Type="http://schemas.openxmlformats.org/officeDocument/2006/relationships/hyperlink" Target="https://podminky.urs.cz/item/CS_URS_2025_01/451315111" TargetMode="External"/><Relationship Id="rId49" Type="http://schemas.openxmlformats.org/officeDocument/2006/relationships/hyperlink" Target="https://podminky.urs.cz/item/CS_URS_2025_01/948411211" TargetMode="External"/><Relationship Id="rId57" Type="http://schemas.openxmlformats.org/officeDocument/2006/relationships/hyperlink" Target="https://podminky.urs.cz/item/CS_URS_2025_01/977211115" TargetMode="External"/><Relationship Id="rId10" Type="http://schemas.openxmlformats.org/officeDocument/2006/relationships/hyperlink" Target="https://podminky.urs.cz/item/CS_URS_2025_01/183405212" TargetMode="External"/><Relationship Id="rId31" Type="http://schemas.openxmlformats.org/officeDocument/2006/relationships/hyperlink" Target="https://podminky.urs.cz/item/CS_URS_2025_01/421321128" TargetMode="External"/><Relationship Id="rId44" Type="http://schemas.openxmlformats.org/officeDocument/2006/relationships/hyperlink" Target="https://podminky.urs.cz/item/CS_URS_2025_01/938121111" TargetMode="External"/><Relationship Id="rId52" Type="http://schemas.openxmlformats.org/officeDocument/2006/relationships/hyperlink" Target="https://podminky.urs.cz/item/CS_URS_2025_01/948521121" TargetMode="External"/><Relationship Id="rId60" Type="http://schemas.openxmlformats.org/officeDocument/2006/relationships/hyperlink" Target="https://podminky.urs.cz/item/CS_URS_2025_01/985111221" TargetMode="External"/><Relationship Id="rId65" Type="http://schemas.openxmlformats.org/officeDocument/2006/relationships/hyperlink" Target="https://podminky.urs.cz/item/CS_URS_2025_01/985142212" TargetMode="External"/><Relationship Id="rId73" Type="http://schemas.openxmlformats.org/officeDocument/2006/relationships/hyperlink" Target="https://podminky.urs.cz/item/CS_URS_2025_01/457451133" TargetMode="External"/><Relationship Id="rId78" Type="http://schemas.openxmlformats.org/officeDocument/2006/relationships/hyperlink" Target="https://podminky.urs.cz/item/CS_URS_2025_01/711491177" TargetMode="External"/><Relationship Id="rId81" Type="http://schemas.openxmlformats.org/officeDocument/2006/relationships/hyperlink" Target="https://podminky.urs.cz/item/CS_URS_2025_01/711713116" TargetMode="External"/><Relationship Id="rId4" Type="http://schemas.openxmlformats.org/officeDocument/2006/relationships/hyperlink" Target="https://podminky.urs.cz/item/CS_URS_2025_01/122252508" TargetMode="External"/><Relationship Id="rId9" Type="http://schemas.openxmlformats.org/officeDocument/2006/relationships/hyperlink" Target="https://podminky.urs.cz/item/CS_URS_2025_01/182251101" TargetMode="External"/><Relationship Id="rId13" Type="http://schemas.openxmlformats.org/officeDocument/2006/relationships/hyperlink" Target="https://podminky.urs.cz/item/CS_URS_2025_01/212311111" TargetMode="External"/><Relationship Id="rId18" Type="http://schemas.openxmlformats.org/officeDocument/2006/relationships/hyperlink" Target="https://podminky.urs.cz/item/CS_URS_2025_01/274354111" TargetMode="External"/><Relationship Id="rId39" Type="http://schemas.openxmlformats.org/officeDocument/2006/relationships/hyperlink" Target="https://podminky.urs.cz/item/CS_URS_2025_01/465513256" TargetMode="External"/><Relationship Id="rId34" Type="http://schemas.openxmlformats.org/officeDocument/2006/relationships/hyperlink" Target="https://podminky.urs.cz/item/CS_URS_2025_01/421351231" TargetMode="External"/><Relationship Id="rId50" Type="http://schemas.openxmlformats.org/officeDocument/2006/relationships/hyperlink" Target="https://podminky.urs.cz/item/CS_URS_2025_01/948411911" TargetMode="External"/><Relationship Id="rId55" Type="http://schemas.openxmlformats.org/officeDocument/2006/relationships/hyperlink" Target="https://podminky.urs.cz/item/CS_URS_2025_01/962051111" TargetMode="External"/><Relationship Id="rId76" Type="http://schemas.openxmlformats.org/officeDocument/2006/relationships/hyperlink" Target="https://podminky.urs.cz/item/CS_URS_2025_01/711141559" TargetMode="External"/><Relationship Id="rId7" Type="http://schemas.openxmlformats.org/officeDocument/2006/relationships/hyperlink" Target="https://podminky.urs.cz/item/CS_URS_2025_01/175151101" TargetMode="External"/><Relationship Id="rId71" Type="http://schemas.openxmlformats.org/officeDocument/2006/relationships/hyperlink" Target="https://podminky.urs.cz/item/CS_URS_2025_01/985331215" TargetMode="External"/><Relationship Id="rId2" Type="http://schemas.openxmlformats.org/officeDocument/2006/relationships/hyperlink" Target="https://podminky.urs.cz/item/CS_URS_2025_01/119001421" TargetMode="External"/><Relationship Id="rId29" Type="http://schemas.openxmlformats.org/officeDocument/2006/relationships/hyperlink" Target="https://podminky.urs.cz/item/CS_URS_2025_01/317361116" TargetMode="External"/><Relationship Id="rId24" Type="http://schemas.openxmlformats.org/officeDocument/2006/relationships/hyperlink" Target="https://podminky.urs.cz/item/CS_URS_2025_01/317221111" TargetMode="External"/><Relationship Id="rId40" Type="http://schemas.openxmlformats.org/officeDocument/2006/relationships/hyperlink" Target="https://podminky.urs.cz/item/CS_URS_2025_01/628613233" TargetMode="External"/><Relationship Id="rId45" Type="http://schemas.openxmlformats.org/officeDocument/2006/relationships/hyperlink" Target="https://podminky.urs.cz/item/CS_URS_2025_01/943211111" TargetMode="External"/><Relationship Id="rId66" Type="http://schemas.openxmlformats.org/officeDocument/2006/relationships/hyperlink" Target="https://podminky.urs.cz/item/CS_URS_2025_01/985211112" TargetMode="External"/><Relationship Id="rId61" Type="http://schemas.openxmlformats.org/officeDocument/2006/relationships/hyperlink" Target="https://podminky.urs.cz/item/CS_URS_2025_01/985121122" TargetMode="External"/><Relationship Id="rId82" Type="http://schemas.openxmlformats.org/officeDocument/2006/relationships/hyperlink" Target="https://podminky.urs.cz/item/CS_URS_2025_01/931992124" TargetMode="External"/></Relationships>
</file>

<file path=xl/worksheets/_rels/sheet9.xml.rels><?xml version="1.0" encoding="UTF-8" standalone="yes"?>
<Relationships xmlns="http://schemas.openxmlformats.org/package/2006/relationships"><Relationship Id="rId26" Type="http://schemas.openxmlformats.org/officeDocument/2006/relationships/hyperlink" Target="https://podminky.urs.cz/item/CS_URS_2025_01/275361116" TargetMode="External"/><Relationship Id="rId21" Type="http://schemas.openxmlformats.org/officeDocument/2006/relationships/hyperlink" Target="https://podminky.urs.cz/item/CS_URS_2025_01/274354211" TargetMode="External"/><Relationship Id="rId42" Type="http://schemas.openxmlformats.org/officeDocument/2006/relationships/hyperlink" Target="https://podminky.urs.cz/item/CS_URS_2025_01/451476112" TargetMode="External"/><Relationship Id="rId47" Type="http://schemas.openxmlformats.org/officeDocument/2006/relationships/hyperlink" Target="https://podminky.urs.cz/item/CS_URS_2025_01/919726122" TargetMode="External"/><Relationship Id="rId63" Type="http://schemas.openxmlformats.org/officeDocument/2006/relationships/hyperlink" Target="https://podminky.urs.cz/item/CS_URS_2025_01/985233121" TargetMode="External"/><Relationship Id="rId68" Type="http://schemas.openxmlformats.org/officeDocument/2006/relationships/hyperlink" Target="https://podminky.urs.cz/item/CS_URS_2025_01/457451133" TargetMode="External"/><Relationship Id="rId16" Type="http://schemas.openxmlformats.org/officeDocument/2006/relationships/hyperlink" Target="https://podminky.urs.cz/item/CS_URS_2025_01/212795111" TargetMode="External"/><Relationship Id="rId11" Type="http://schemas.openxmlformats.org/officeDocument/2006/relationships/hyperlink" Target="https://podminky.urs.cz/item/CS_URS_2025_01/182251101" TargetMode="External"/><Relationship Id="rId24" Type="http://schemas.openxmlformats.org/officeDocument/2006/relationships/hyperlink" Target="https://podminky.urs.cz/item/CS_URS_2025_01/275354111" TargetMode="External"/><Relationship Id="rId32" Type="http://schemas.openxmlformats.org/officeDocument/2006/relationships/hyperlink" Target="https://podminky.urs.cz/item/CS_URS_2025_01/317353121" TargetMode="External"/><Relationship Id="rId37" Type="http://schemas.openxmlformats.org/officeDocument/2006/relationships/hyperlink" Target="https://podminky.urs.cz/item/CS_URS_2025_01/421321192" TargetMode="External"/><Relationship Id="rId40" Type="http://schemas.openxmlformats.org/officeDocument/2006/relationships/hyperlink" Target="https://podminky.urs.cz/item/CS_URS_2025_01/421361226" TargetMode="External"/><Relationship Id="rId45" Type="http://schemas.openxmlformats.org/officeDocument/2006/relationships/hyperlink" Target="https://podminky.urs.cz/item/CS_URS_2025_01/911121211" TargetMode="External"/><Relationship Id="rId53" Type="http://schemas.openxmlformats.org/officeDocument/2006/relationships/hyperlink" Target="https://podminky.urs.cz/item/CS_URS_2025_01/962021112" TargetMode="External"/><Relationship Id="rId58" Type="http://schemas.openxmlformats.org/officeDocument/2006/relationships/hyperlink" Target="https://podminky.urs.cz/item/CS_URS_2025_01/985132111" TargetMode="External"/><Relationship Id="rId66" Type="http://schemas.openxmlformats.org/officeDocument/2006/relationships/hyperlink" Target="https://podminky.urs.cz/item/CS_URS_2025_01/985331214" TargetMode="External"/><Relationship Id="rId74" Type="http://schemas.openxmlformats.org/officeDocument/2006/relationships/hyperlink" Target="https://podminky.urs.cz/item/CS_URS_2025_01/711491471" TargetMode="External"/><Relationship Id="rId79" Type="http://schemas.openxmlformats.org/officeDocument/2006/relationships/drawing" Target="../drawings/drawing9.xml"/><Relationship Id="rId5" Type="http://schemas.openxmlformats.org/officeDocument/2006/relationships/hyperlink" Target="https://podminky.urs.cz/item/CS_URS_2025_01/119001421" TargetMode="External"/><Relationship Id="rId61" Type="http://schemas.openxmlformats.org/officeDocument/2006/relationships/hyperlink" Target="https://podminky.urs.cz/item/CS_URS_2025_01/985221112" TargetMode="External"/><Relationship Id="rId19" Type="http://schemas.openxmlformats.org/officeDocument/2006/relationships/hyperlink" Target="https://podminky.urs.cz/item/CS_URS_2025_01/274311191" TargetMode="External"/><Relationship Id="rId14" Type="http://schemas.openxmlformats.org/officeDocument/2006/relationships/hyperlink" Target="https://podminky.urs.cz/item/CS_URS_2025_01/185804312" TargetMode="External"/><Relationship Id="rId22" Type="http://schemas.openxmlformats.org/officeDocument/2006/relationships/hyperlink" Target="https://podminky.urs.cz/item/CS_URS_2025_01/275321117" TargetMode="External"/><Relationship Id="rId27" Type="http://schemas.openxmlformats.org/officeDocument/2006/relationships/hyperlink" Target="https://podminky.urs.cz/item/CS_URS_2025_01/291111111" TargetMode="External"/><Relationship Id="rId30" Type="http://schemas.openxmlformats.org/officeDocument/2006/relationships/hyperlink" Target="https://podminky.urs.cz/item/CS_URS_2025_01/317321118" TargetMode="External"/><Relationship Id="rId35" Type="http://schemas.openxmlformats.org/officeDocument/2006/relationships/hyperlink" Target="https://podminky.urs.cz/item/CS_URS_2025_01/317661132" TargetMode="External"/><Relationship Id="rId43" Type="http://schemas.openxmlformats.org/officeDocument/2006/relationships/hyperlink" Target="https://podminky.urs.cz/item/CS_URS_2025_01/465513256" TargetMode="External"/><Relationship Id="rId48" Type="http://schemas.openxmlformats.org/officeDocument/2006/relationships/hyperlink" Target="https://podminky.urs.cz/item/CS_URS_2025_01/936942211" TargetMode="External"/><Relationship Id="rId56" Type="http://schemas.openxmlformats.org/officeDocument/2006/relationships/hyperlink" Target="https://podminky.urs.cz/item/CS_URS_2025_01/985121222" TargetMode="External"/><Relationship Id="rId64" Type="http://schemas.openxmlformats.org/officeDocument/2006/relationships/hyperlink" Target="https://podminky.urs.cz/item/CS_URS_2025_01/985241110" TargetMode="External"/><Relationship Id="rId69" Type="http://schemas.openxmlformats.org/officeDocument/2006/relationships/hyperlink" Target="https://podminky.urs.cz/item/CS_URS_2025_01/711131101" TargetMode="External"/><Relationship Id="rId77" Type="http://schemas.openxmlformats.org/officeDocument/2006/relationships/hyperlink" Target="https://podminky.urs.cz/item/CS_URS_2025_01/998711101" TargetMode="External"/><Relationship Id="rId8" Type="http://schemas.openxmlformats.org/officeDocument/2006/relationships/hyperlink" Target="https://podminky.urs.cz/item/CS_URS_2025_01/171111111" TargetMode="External"/><Relationship Id="rId51" Type="http://schemas.openxmlformats.org/officeDocument/2006/relationships/hyperlink" Target="https://podminky.urs.cz/item/CS_URS_2025_01/943211211" TargetMode="External"/><Relationship Id="rId72" Type="http://schemas.openxmlformats.org/officeDocument/2006/relationships/hyperlink" Target="https://podminky.urs.cz/item/CS_URS_2025_01/711491271" TargetMode="External"/><Relationship Id="rId3" Type="http://schemas.openxmlformats.org/officeDocument/2006/relationships/hyperlink" Target="https://podminky.urs.cz/item/CS_URS_2025_01/113152112" TargetMode="External"/><Relationship Id="rId12" Type="http://schemas.openxmlformats.org/officeDocument/2006/relationships/hyperlink" Target="https://podminky.urs.cz/item/CS_URS_2025_01/183405212" TargetMode="External"/><Relationship Id="rId17" Type="http://schemas.openxmlformats.org/officeDocument/2006/relationships/hyperlink" Target="https://podminky.urs.cz/item/CS_URS_2025_01/219991114" TargetMode="External"/><Relationship Id="rId25" Type="http://schemas.openxmlformats.org/officeDocument/2006/relationships/hyperlink" Target="https://podminky.urs.cz/item/CS_URS_2025_01/275354211" TargetMode="External"/><Relationship Id="rId33" Type="http://schemas.openxmlformats.org/officeDocument/2006/relationships/hyperlink" Target="https://podminky.urs.cz/item/CS_URS_2025_01/317353221" TargetMode="External"/><Relationship Id="rId38" Type="http://schemas.openxmlformats.org/officeDocument/2006/relationships/hyperlink" Target="https://podminky.urs.cz/item/CS_URS_2025_01/421351131" TargetMode="External"/><Relationship Id="rId46" Type="http://schemas.openxmlformats.org/officeDocument/2006/relationships/hyperlink" Target="https://podminky.urs.cz/item/CS_URS_2025_01/911121311" TargetMode="External"/><Relationship Id="rId59" Type="http://schemas.openxmlformats.org/officeDocument/2006/relationships/hyperlink" Target="https://podminky.urs.cz/item/CS_URS_2025_01/985142212" TargetMode="External"/><Relationship Id="rId67" Type="http://schemas.openxmlformats.org/officeDocument/2006/relationships/hyperlink" Target="https://podminky.urs.cz/item/CS_URS_2025_01/998212111" TargetMode="External"/><Relationship Id="rId20" Type="http://schemas.openxmlformats.org/officeDocument/2006/relationships/hyperlink" Target="https://podminky.urs.cz/item/CS_URS_2025_01/274354111" TargetMode="External"/><Relationship Id="rId41" Type="http://schemas.openxmlformats.org/officeDocument/2006/relationships/hyperlink" Target="https://podminky.urs.cz/item/CS_URS_2025_01/451476111" TargetMode="External"/><Relationship Id="rId54" Type="http://schemas.openxmlformats.org/officeDocument/2006/relationships/hyperlink" Target="https://podminky.urs.cz/item/CS_URS_2025_01/966075141" TargetMode="External"/><Relationship Id="rId62" Type="http://schemas.openxmlformats.org/officeDocument/2006/relationships/hyperlink" Target="https://podminky.urs.cz/item/CS_URS_2025_01/985232112" TargetMode="External"/><Relationship Id="rId70" Type="http://schemas.openxmlformats.org/officeDocument/2006/relationships/hyperlink" Target="https://podminky.urs.cz/item/CS_URS_2025_01/711132101" TargetMode="External"/><Relationship Id="rId75" Type="http://schemas.openxmlformats.org/officeDocument/2006/relationships/hyperlink" Target="https://podminky.urs.cz/item/CS_URS_2025_01/711691172" TargetMode="External"/><Relationship Id="rId1" Type="http://schemas.openxmlformats.org/officeDocument/2006/relationships/hyperlink" Target="https://podminky.urs.cz/item/CS_URS_2025_01/111209111" TargetMode="External"/><Relationship Id="rId6" Type="http://schemas.openxmlformats.org/officeDocument/2006/relationships/hyperlink" Target="https://podminky.urs.cz/item/CS_URS_2025_01/122252501" TargetMode="External"/><Relationship Id="rId15" Type="http://schemas.openxmlformats.org/officeDocument/2006/relationships/hyperlink" Target="https://podminky.urs.cz/item/CS_URS_2025_01/212311111" TargetMode="External"/><Relationship Id="rId23" Type="http://schemas.openxmlformats.org/officeDocument/2006/relationships/hyperlink" Target="https://podminky.urs.cz/item/CS_URS_2025_01/275321191" TargetMode="External"/><Relationship Id="rId28" Type="http://schemas.openxmlformats.org/officeDocument/2006/relationships/hyperlink" Target="https://podminky.urs.cz/item/CS_URS_2025_01/291211111" TargetMode="External"/><Relationship Id="rId36" Type="http://schemas.openxmlformats.org/officeDocument/2006/relationships/hyperlink" Target="https://podminky.urs.cz/item/CS_URS_2025_01/421321128" TargetMode="External"/><Relationship Id="rId49" Type="http://schemas.openxmlformats.org/officeDocument/2006/relationships/hyperlink" Target="https://podminky.urs.cz/item/CS_URS_2025_01/938121111" TargetMode="External"/><Relationship Id="rId57" Type="http://schemas.openxmlformats.org/officeDocument/2006/relationships/hyperlink" Target="https://podminky.urs.cz/item/CS_URS_2025_01/985131111" TargetMode="External"/><Relationship Id="rId10" Type="http://schemas.openxmlformats.org/officeDocument/2006/relationships/hyperlink" Target="https://podminky.urs.cz/item/CS_URS_2025_01/175151109" TargetMode="External"/><Relationship Id="rId31" Type="http://schemas.openxmlformats.org/officeDocument/2006/relationships/hyperlink" Target="https://podminky.urs.cz/item/CS_URS_2025_01/317321191" TargetMode="External"/><Relationship Id="rId44" Type="http://schemas.openxmlformats.org/officeDocument/2006/relationships/hyperlink" Target="https://podminky.urs.cz/item/CS_URS_2025_01/628613233" TargetMode="External"/><Relationship Id="rId52" Type="http://schemas.openxmlformats.org/officeDocument/2006/relationships/hyperlink" Target="https://podminky.urs.cz/item/CS_URS_2025_01/943211811" TargetMode="External"/><Relationship Id="rId60" Type="http://schemas.openxmlformats.org/officeDocument/2006/relationships/hyperlink" Target="https://podminky.urs.cz/item/CS_URS_2025_01/985211112" TargetMode="External"/><Relationship Id="rId65" Type="http://schemas.openxmlformats.org/officeDocument/2006/relationships/hyperlink" Target="https://podminky.urs.cz/item/CS_URS_2025_01/985311113" TargetMode="External"/><Relationship Id="rId73" Type="http://schemas.openxmlformats.org/officeDocument/2006/relationships/hyperlink" Target="https://podminky.urs.cz/item/CS_URS_2025_01/711491177" TargetMode="External"/><Relationship Id="rId78" Type="http://schemas.openxmlformats.org/officeDocument/2006/relationships/hyperlink" Target="https://podminky.urs.cz/item/CS_URS_2025_01/998711199" TargetMode="External"/><Relationship Id="rId4" Type="http://schemas.openxmlformats.org/officeDocument/2006/relationships/hyperlink" Target="https://podminky.urs.cz/item/CS_URS_2025_01/113311121" TargetMode="External"/><Relationship Id="rId9" Type="http://schemas.openxmlformats.org/officeDocument/2006/relationships/hyperlink" Target="https://podminky.urs.cz/item/CS_URS_2025_01/175151101" TargetMode="External"/><Relationship Id="rId13" Type="http://schemas.openxmlformats.org/officeDocument/2006/relationships/hyperlink" Target="https://podminky.urs.cz/item/CS_URS_2025_01/185803113" TargetMode="External"/><Relationship Id="rId18" Type="http://schemas.openxmlformats.org/officeDocument/2006/relationships/hyperlink" Target="https://podminky.urs.cz/item/CS_URS_2025_01/274311127" TargetMode="External"/><Relationship Id="rId39" Type="http://schemas.openxmlformats.org/officeDocument/2006/relationships/hyperlink" Target="https://podminky.urs.cz/item/CS_URS_2025_01/421351231" TargetMode="External"/><Relationship Id="rId34" Type="http://schemas.openxmlformats.org/officeDocument/2006/relationships/hyperlink" Target="https://podminky.urs.cz/item/CS_URS_2025_01/317361116" TargetMode="External"/><Relationship Id="rId50" Type="http://schemas.openxmlformats.org/officeDocument/2006/relationships/hyperlink" Target="https://podminky.urs.cz/item/CS_URS_2025_01/943211111" TargetMode="External"/><Relationship Id="rId55" Type="http://schemas.openxmlformats.org/officeDocument/2006/relationships/hyperlink" Target="https://podminky.urs.cz/item/CS_URS_2025_01/985121122" TargetMode="External"/><Relationship Id="rId76" Type="http://schemas.openxmlformats.org/officeDocument/2006/relationships/hyperlink" Target="https://podminky.urs.cz/item/CS_URS_2025_01/711713116" TargetMode="External"/><Relationship Id="rId7" Type="http://schemas.openxmlformats.org/officeDocument/2006/relationships/hyperlink" Target="https://podminky.urs.cz/item/CS_URS_2025_01/122252508" TargetMode="External"/><Relationship Id="rId71" Type="http://schemas.openxmlformats.org/officeDocument/2006/relationships/hyperlink" Target="https://podminky.urs.cz/item/CS_URS_2025_01/711491171" TargetMode="External"/><Relationship Id="rId2" Type="http://schemas.openxmlformats.org/officeDocument/2006/relationships/hyperlink" Target="https://podminky.urs.cz/item/CS_URS_2025_01/113151111" TargetMode="External"/><Relationship Id="rId29" Type="http://schemas.openxmlformats.org/officeDocument/2006/relationships/hyperlink" Target="https://podminky.urs.cz/item/CS_URS_2025_01/317221111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75"/>
  <sheetViews>
    <sheetView showGridLines="0" tabSelected="1" topLeftCell="A23" workbookViewId="0"/>
  </sheetViews>
  <sheetFormatPr defaultRowHeight="12.7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03"/>
      <c r="AS2" s="303"/>
      <c r="AT2" s="303"/>
      <c r="AU2" s="303"/>
      <c r="AV2" s="303"/>
      <c r="AW2" s="303"/>
      <c r="AX2" s="303"/>
      <c r="AY2" s="303"/>
      <c r="AZ2" s="303"/>
      <c r="BA2" s="303"/>
      <c r="BB2" s="303"/>
      <c r="BC2" s="303"/>
      <c r="BD2" s="303"/>
      <c r="BE2" s="303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02" t="s">
        <v>14</v>
      </c>
      <c r="L5" s="303"/>
      <c r="M5" s="303"/>
      <c r="N5" s="303"/>
      <c r="O5" s="303"/>
      <c r="P5" s="303"/>
      <c r="Q5" s="303"/>
      <c r="R5" s="303"/>
      <c r="S5" s="303"/>
      <c r="T5" s="303"/>
      <c r="U5" s="303"/>
      <c r="V5" s="303"/>
      <c r="W5" s="303"/>
      <c r="X5" s="303"/>
      <c r="Y5" s="303"/>
      <c r="Z5" s="303"/>
      <c r="AA5" s="303"/>
      <c r="AB5" s="303"/>
      <c r="AC5" s="303"/>
      <c r="AD5" s="303"/>
      <c r="AE5" s="303"/>
      <c r="AF5" s="303"/>
      <c r="AG5" s="303"/>
      <c r="AH5" s="303"/>
      <c r="AI5" s="303"/>
      <c r="AJ5" s="303"/>
      <c r="AR5" s="21"/>
      <c r="BE5" s="299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04" t="s">
        <v>17</v>
      </c>
      <c r="L6" s="303"/>
      <c r="M6" s="303"/>
      <c r="N6" s="303"/>
      <c r="O6" s="303"/>
      <c r="P6" s="303"/>
      <c r="Q6" s="303"/>
      <c r="R6" s="303"/>
      <c r="S6" s="303"/>
      <c r="T6" s="303"/>
      <c r="U6" s="303"/>
      <c r="V6" s="303"/>
      <c r="W6" s="303"/>
      <c r="X6" s="303"/>
      <c r="Y6" s="303"/>
      <c r="Z6" s="303"/>
      <c r="AA6" s="303"/>
      <c r="AB6" s="303"/>
      <c r="AC6" s="303"/>
      <c r="AD6" s="303"/>
      <c r="AE6" s="303"/>
      <c r="AF6" s="303"/>
      <c r="AG6" s="303"/>
      <c r="AH6" s="303"/>
      <c r="AI6" s="303"/>
      <c r="AJ6" s="303"/>
      <c r="AR6" s="21"/>
      <c r="BE6" s="300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300"/>
      <c r="BS7" s="18" t="s">
        <v>6</v>
      </c>
    </row>
    <row r="8" spans="1:74" ht="12" customHeight="1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300"/>
      <c r="BS8" s="18" t="s">
        <v>6</v>
      </c>
    </row>
    <row r="9" spans="1:74" ht="14.45" customHeight="1">
      <c r="B9" s="21"/>
      <c r="AR9" s="21"/>
      <c r="BE9" s="300"/>
      <c r="BS9" s="18" t="s">
        <v>6</v>
      </c>
    </row>
    <row r="10" spans="1:74" ht="12" customHeight="1">
      <c r="B10" s="21"/>
      <c r="D10" s="28" t="s">
        <v>25</v>
      </c>
      <c r="AK10" s="28" t="s">
        <v>26</v>
      </c>
      <c r="AN10" s="26" t="s">
        <v>19</v>
      </c>
      <c r="AR10" s="21"/>
      <c r="BE10" s="300"/>
      <c r="BS10" s="18" t="s">
        <v>6</v>
      </c>
    </row>
    <row r="11" spans="1:74" ht="18.399999999999999" customHeight="1">
      <c r="B11" s="21"/>
      <c r="E11" s="26" t="s">
        <v>22</v>
      </c>
      <c r="AK11" s="28" t="s">
        <v>27</v>
      </c>
      <c r="AN11" s="26" t="s">
        <v>19</v>
      </c>
      <c r="AR11" s="21"/>
      <c r="BE11" s="300"/>
      <c r="BS11" s="18" t="s">
        <v>6</v>
      </c>
    </row>
    <row r="12" spans="1:74" ht="6.95" customHeight="1">
      <c r="B12" s="21"/>
      <c r="AR12" s="21"/>
      <c r="BE12" s="300"/>
      <c r="BS12" s="18" t="s">
        <v>6</v>
      </c>
    </row>
    <row r="13" spans="1:74" ht="12" customHeight="1">
      <c r="B13" s="21"/>
      <c r="D13" s="28" t="s">
        <v>28</v>
      </c>
      <c r="AK13" s="28" t="s">
        <v>26</v>
      </c>
      <c r="AN13" s="30" t="s">
        <v>29</v>
      </c>
      <c r="AR13" s="21"/>
      <c r="BE13" s="300"/>
      <c r="BS13" s="18" t="s">
        <v>6</v>
      </c>
    </row>
    <row r="14" spans="1:74">
      <c r="B14" s="21"/>
      <c r="E14" s="305" t="s">
        <v>29</v>
      </c>
      <c r="F14" s="306"/>
      <c r="G14" s="306"/>
      <c r="H14" s="306"/>
      <c r="I14" s="306"/>
      <c r="J14" s="306"/>
      <c r="K14" s="306"/>
      <c r="L14" s="306"/>
      <c r="M14" s="306"/>
      <c r="N14" s="306"/>
      <c r="O14" s="306"/>
      <c r="P14" s="306"/>
      <c r="Q14" s="306"/>
      <c r="R14" s="306"/>
      <c r="S14" s="306"/>
      <c r="T14" s="306"/>
      <c r="U14" s="306"/>
      <c r="V14" s="306"/>
      <c r="W14" s="306"/>
      <c r="X14" s="306"/>
      <c r="Y14" s="306"/>
      <c r="Z14" s="306"/>
      <c r="AA14" s="306"/>
      <c r="AB14" s="306"/>
      <c r="AC14" s="306"/>
      <c r="AD14" s="306"/>
      <c r="AE14" s="306"/>
      <c r="AF14" s="306"/>
      <c r="AG14" s="306"/>
      <c r="AH14" s="306"/>
      <c r="AI14" s="306"/>
      <c r="AJ14" s="306"/>
      <c r="AK14" s="28" t="s">
        <v>27</v>
      </c>
      <c r="AN14" s="30" t="s">
        <v>29</v>
      </c>
      <c r="AR14" s="21"/>
      <c r="BE14" s="300"/>
      <c r="BS14" s="18" t="s">
        <v>6</v>
      </c>
    </row>
    <row r="15" spans="1:74" ht="6.95" customHeight="1">
      <c r="B15" s="21"/>
      <c r="AR15" s="21"/>
      <c r="BE15" s="300"/>
      <c r="BS15" s="18" t="s">
        <v>4</v>
      </c>
    </row>
    <row r="16" spans="1:74" ht="12" customHeight="1">
      <c r="B16" s="21"/>
      <c r="D16" s="28" t="s">
        <v>30</v>
      </c>
      <c r="AK16" s="28" t="s">
        <v>26</v>
      </c>
      <c r="AN16" s="26" t="s">
        <v>19</v>
      </c>
      <c r="AR16" s="21"/>
      <c r="BE16" s="300"/>
      <c r="BS16" s="18" t="s">
        <v>4</v>
      </c>
    </row>
    <row r="17" spans="2:71" ht="18.399999999999999" customHeight="1">
      <c r="B17" s="21"/>
      <c r="E17" s="26" t="s">
        <v>22</v>
      </c>
      <c r="AK17" s="28" t="s">
        <v>27</v>
      </c>
      <c r="AN17" s="26" t="s">
        <v>19</v>
      </c>
      <c r="AR17" s="21"/>
      <c r="BE17" s="300"/>
      <c r="BS17" s="18" t="s">
        <v>31</v>
      </c>
    </row>
    <row r="18" spans="2:71" ht="6.95" customHeight="1">
      <c r="B18" s="21"/>
      <c r="AR18" s="21"/>
      <c r="BE18" s="300"/>
      <c r="BS18" s="18" t="s">
        <v>6</v>
      </c>
    </row>
    <row r="19" spans="2:71" ht="12" customHeight="1">
      <c r="B19" s="21"/>
      <c r="D19" s="28" t="s">
        <v>32</v>
      </c>
      <c r="AK19" s="28" t="s">
        <v>26</v>
      </c>
      <c r="AN19" s="26" t="s">
        <v>19</v>
      </c>
      <c r="AR19" s="21"/>
      <c r="BE19" s="300"/>
      <c r="BS19" s="18" t="s">
        <v>6</v>
      </c>
    </row>
    <row r="20" spans="2:71" ht="18.399999999999999" customHeight="1">
      <c r="B20" s="21"/>
      <c r="E20" s="26" t="s">
        <v>22</v>
      </c>
      <c r="AK20" s="28" t="s">
        <v>27</v>
      </c>
      <c r="AN20" s="26" t="s">
        <v>19</v>
      </c>
      <c r="AR20" s="21"/>
      <c r="BE20" s="300"/>
      <c r="BS20" s="18" t="s">
        <v>31</v>
      </c>
    </row>
    <row r="21" spans="2:71" ht="6.95" customHeight="1">
      <c r="B21" s="21"/>
      <c r="AR21" s="21"/>
      <c r="BE21" s="300"/>
    </row>
    <row r="22" spans="2:71" ht="12" customHeight="1">
      <c r="B22" s="21"/>
      <c r="D22" s="28" t="s">
        <v>33</v>
      </c>
      <c r="AR22" s="21"/>
      <c r="BE22" s="300"/>
    </row>
    <row r="23" spans="2:71" ht="47.25" customHeight="1">
      <c r="B23" s="21"/>
      <c r="E23" s="307" t="s">
        <v>34</v>
      </c>
      <c r="F23" s="307"/>
      <c r="G23" s="307"/>
      <c r="H23" s="307"/>
      <c r="I23" s="307"/>
      <c r="J23" s="307"/>
      <c r="K23" s="307"/>
      <c r="L23" s="307"/>
      <c r="M23" s="307"/>
      <c r="N23" s="307"/>
      <c r="O23" s="307"/>
      <c r="P23" s="307"/>
      <c r="Q23" s="307"/>
      <c r="R23" s="307"/>
      <c r="S23" s="307"/>
      <c r="T23" s="307"/>
      <c r="U23" s="307"/>
      <c r="V23" s="307"/>
      <c r="W23" s="307"/>
      <c r="X23" s="307"/>
      <c r="Y23" s="307"/>
      <c r="Z23" s="307"/>
      <c r="AA23" s="307"/>
      <c r="AB23" s="307"/>
      <c r="AC23" s="307"/>
      <c r="AD23" s="307"/>
      <c r="AE23" s="307"/>
      <c r="AF23" s="307"/>
      <c r="AG23" s="307"/>
      <c r="AH23" s="307"/>
      <c r="AI23" s="307"/>
      <c r="AJ23" s="307"/>
      <c r="AK23" s="307"/>
      <c r="AL23" s="307"/>
      <c r="AM23" s="307"/>
      <c r="AN23" s="307"/>
      <c r="AR23" s="21"/>
      <c r="BE23" s="300"/>
    </row>
    <row r="24" spans="2:71" ht="6.95" customHeight="1">
      <c r="B24" s="21"/>
      <c r="AR24" s="21"/>
      <c r="BE24" s="300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00"/>
    </row>
    <row r="26" spans="2:71" s="1" customFormat="1" ht="25.9" customHeight="1">
      <c r="B26" s="33"/>
      <c r="D26" s="34" t="s">
        <v>35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8">
        <f>ROUND(AG54,2)</f>
        <v>0</v>
      </c>
      <c r="AL26" s="309"/>
      <c r="AM26" s="309"/>
      <c r="AN26" s="309"/>
      <c r="AO26" s="309"/>
      <c r="AR26" s="33"/>
      <c r="BE26" s="300"/>
    </row>
    <row r="27" spans="2:71" s="1" customFormat="1" ht="6.95" customHeight="1">
      <c r="B27" s="33"/>
      <c r="AR27" s="33"/>
      <c r="BE27" s="300"/>
    </row>
    <row r="28" spans="2:71" s="1" customFormat="1">
      <c r="B28" s="33"/>
      <c r="L28" s="310" t="s">
        <v>36</v>
      </c>
      <c r="M28" s="310"/>
      <c r="N28" s="310"/>
      <c r="O28" s="310"/>
      <c r="P28" s="310"/>
      <c r="W28" s="310" t="s">
        <v>37</v>
      </c>
      <c r="X28" s="310"/>
      <c r="Y28" s="310"/>
      <c r="Z28" s="310"/>
      <c r="AA28" s="310"/>
      <c r="AB28" s="310"/>
      <c r="AC28" s="310"/>
      <c r="AD28" s="310"/>
      <c r="AE28" s="310"/>
      <c r="AK28" s="310" t="s">
        <v>38</v>
      </c>
      <c r="AL28" s="310"/>
      <c r="AM28" s="310"/>
      <c r="AN28" s="310"/>
      <c r="AO28" s="310"/>
      <c r="AR28" s="33"/>
      <c r="BE28" s="300"/>
    </row>
    <row r="29" spans="2:71" s="2" customFormat="1" ht="14.45" customHeight="1">
      <c r="B29" s="37"/>
      <c r="D29" s="28" t="s">
        <v>39</v>
      </c>
      <c r="F29" s="28" t="s">
        <v>40</v>
      </c>
      <c r="L29" s="313">
        <v>0.21</v>
      </c>
      <c r="M29" s="312"/>
      <c r="N29" s="312"/>
      <c r="O29" s="312"/>
      <c r="P29" s="312"/>
      <c r="W29" s="311">
        <f>ROUND(AZ54, 2)</f>
        <v>0</v>
      </c>
      <c r="X29" s="312"/>
      <c r="Y29" s="312"/>
      <c r="Z29" s="312"/>
      <c r="AA29" s="312"/>
      <c r="AB29" s="312"/>
      <c r="AC29" s="312"/>
      <c r="AD29" s="312"/>
      <c r="AE29" s="312"/>
      <c r="AK29" s="311">
        <f>ROUND(AV54, 2)</f>
        <v>0</v>
      </c>
      <c r="AL29" s="312"/>
      <c r="AM29" s="312"/>
      <c r="AN29" s="312"/>
      <c r="AO29" s="312"/>
      <c r="AR29" s="37"/>
      <c r="BE29" s="301"/>
    </row>
    <row r="30" spans="2:71" s="2" customFormat="1" ht="14.45" customHeight="1">
      <c r="B30" s="37"/>
      <c r="F30" s="28" t="s">
        <v>41</v>
      </c>
      <c r="L30" s="313">
        <v>0.12</v>
      </c>
      <c r="M30" s="312"/>
      <c r="N30" s="312"/>
      <c r="O30" s="312"/>
      <c r="P30" s="312"/>
      <c r="W30" s="311">
        <f>ROUND(BA54, 2)</f>
        <v>0</v>
      </c>
      <c r="X30" s="312"/>
      <c r="Y30" s="312"/>
      <c r="Z30" s="312"/>
      <c r="AA30" s="312"/>
      <c r="AB30" s="312"/>
      <c r="AC30" s="312"/>
      <c r="AD30" s="312"/>
      <c r="AE30" s="312"/>
      <c r="AK30" s="311">
        <f>ROUND(AW54, 2)</f>
        <v>0</v>
      </c>
      <c r="AL30" s="312"/>
      <c r="AM30" s="312"/>
      <c r="AN30" s="312"/>
      <c r="AO30" s="312"/>
      <c r="AR30" s="37"/>
      <c r="BE30" s="301"/>
    </row>
    <row r="31" spans="2:71" s="2" customFormat="1" ht="14.45" hidden="1" customHeight="1">
      <c r="B31" s="37"/>
      <c r="F31" s="28" t="s">
        <v>42</v>
      </c>
      <c r="L31" s="313">
        <v>0.21</v>
      </c>
      <c r="M31" s="312"/>
      <c r="N31" s="312"/>
      <c r="O31" s="312"/>
      <c r="P31" s="312"/>
      <c r="W31" s="311">
        <f>ROUND(BB54, 2)</f>
        <v>0</v>
      </c>
      <c r="X31" s="312"/>
      <c r="Y31" s="312"/>
      <c r="Z31" s="312"/>
      <c r="AA31" s="312"/>
      <c r="AB31" s="312"/>
      <c r="AC31" s="312"/>
      <c r="AD31" s="312"/>
      <c r="AE31" s="312"/>
      <c r="AK31" s="311">
        <v>0</v>
      </c>
      <c r="AL31" s="312"/>
      <c r="AM31" s="312"/>
      <c r="AN31" s="312"/>
      <c r="AO31" s="312"/>
      <c r="AR31" s="37"/>
      <c r="BE31" s="301"/>
    </row>
    <row r="32" spans="2:71" s="2" customFormat="1" ht="14.45" hidden="1" customHeight="1">
      <c r="B32" s="37"/>
      <c r="F32" s="28" t="s">
        <v>43</v>
      </c>
      <c r="L32" s="313">
        <v>0.12</v>
      </c>
      <c r="M32" s="312"/>
      <c r="N32" s="312"/>
      <c r="O32" s="312"/>
      <c r="P32" s="312"/>
      <c r="W32" s="311">
        <f>ROUND(BC54, 2)</f>
        <v>0</v>
      </c>
      <c r="X32" s="312"/>
      <c r="Y32" s="312"/>
      <c r="Z32" s="312"/>
      <c r="AA32" s="312"/>
      <c r="AB32" s="312"/>
      <c r="AC32" s="312"/>
      <c r="AD32" s="312"/>
      <c r="AE32" s="312"/>
      <c r="AK32" s="311">
        <v>0</v>
      </c>
      <c r="AL32" s="312"/>
      <c r="AM32" s="312"/>
      <c r="AN32" s="312"/>
      <c r="AO32" s="312"/>
      <c r="AR32" s="37"/>
      <c r="BE32" s="301"/>
    </row>
    <row r="33" spans="2:44" s="2" customFormat="1" ht="14.45" hidden="1" customHeight="1">
      <c r="B33" s="37"/>
      <c r="F33" s="28" t="s">
        <v>44</v>
      </c>
      <c r="L33" s="313">
        <v>0</v>
      </c>
      <c r="M33" s="312"/>
      <c r="N33" s="312"/>
      <c r="O33" s="312"/>
      <c r="P33" s="312"/>
      <c r="W33" s="311">
        <f>ROUND(BD54, 2)</f>
        <v>0</v>
      </c>
      <c r="X33" s="312"/>
      <c r="Y33" s="312"/>
      <c r="Z33" s="312"/>
      <c r="AA33" s="312"/>
      <c r="AB33" s="312"/>
      <c r="AC33" s="312"/>
      <c r="AD33" s="312"/>
      <c r="AE33" s="312"/>
      <c r="AK33" s="311">
        <v>0</v>
      </c>
      <c r="AL33" s="312"/>
      <c r="AM33" s="312"/>
      <c r="AN33" s="312"/>
      <c r="AO33" s="312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45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46</v>
      </c>
      <c r="U35" s="40"/>
      <c r="V35" s="40"/>
      <c r="W35" s="40"/>
      <c r="X35" s="317" t="s">
        <v>47</v>
      </c>
      <c r="Y35" s="315"/>
      <c r="Z35" s="315"/>
      <c r="AA35" s="315"/>
      <c r="AB35" s="315"/>
      <c r="AC35" s="40"/>
      <c r="AD35" s="40"/>
      <c r="AE35" s="40"/>
      <c r="AF35" s="40"/>
      <c r="AG35" s="40"/>
      <c r="AH35" s="40"/>
      <c r="AI35" s="40"/>
      <c r="AJ35" s="40"/>
      <c r="AK35" s="314">
        <f>SUM(AK26:AK33)</f>
        <v>0</v>
      </c>
      <c r="AL35" s="315"/>
      <c r="AM35" s="315"/>
      <c r="AN35" s="315"/>
      <c r="AO35" s="316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48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64025XXX</v>
      </c>
      <c r="AR44" s="46"/>
    </row>
    <row r="45" spans="2:44" s="4" customFormat="1" ht="36.950000000000003" customHeight="1">
      <c r="B45" s="47"/>
      <c r="C45" s="48" t="s">
        <v>16</v>
      </c>
      <c r="L45" s="296" t="str">
        <f>K6</f>
        <v>Prostá rekonstrukce trati v úseku Chrastava - Hrádek nad Nisou</v>
      </c>
      <c r="M45" s="297"/>
      <c r="N45" s="297"/>
      <c r="O45" s="297"/>
      <c r="P45" s="297"/>
      <c r="Q45" s="297"/>
      <c r="R45" s="297"/>
      <c r="S45" s="297"/>
      <c r="T45" s="297"/>
      <c r="U45" s="297"/>
      <c r="V45" s="297"/>
      <c r="W45" s="297"/>
      <c r="X45" s="297"/>
      <c r="Y45" s="297"/>
      <c r="Z45" s="297"/>
      <c r="AA45" s="297"/>
      <c r="AB45" s="297"/>
      <c r="AC45" s="297"/>
      <c r="AD45" s="297"/>
      <c r="AE45" s="297"/>
      <c r="AF45" s="297"/>
      <c r="AG45" s="297"/>
      <c r="AH45" s="297"/>
      <c r="AI45" s="297"/>
      <c r="AJ45" s="297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21</v>
      </c>
      <c r="L47" s="49" t="str">
        <f>IF(K8="","",K8)</f>
        <v xml:space="preserve"> </v>
      </c>
      <c r="AI47" s="28" t="s">
        <v>23</v>
      </c>
      <c r="AM47" s="321" t="str">
        <f>IF(AN8= "","",AN8)</f>
        <v>24. 1. 2025</v>
      </c>
      <c r="AN47" s="321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25</v>
      </c>
      <c r="L49" s="3" t="str">
        <f>IF(E11= "","",E11)</f>
        <v xml:space="preserve"> </v>
      </c>
      <c r="AI49" s="28" t="s">
        <v>30</v>
      </c>
      <c r="AM49" s="322" t="str">
        <f>IF(E17="","",E17)</f>
        <v xml:space="preserve"> </v>
      </c>
      <c r="AN49" s="323"/>
      <c r="AO49" s="323"/>
      <c r="AP49" s="323"/>
      <c r="AR49" s="33"/>
      <c r="AS49" s="324" t="s">
        <v>49</v>
      </c>
      <c r="AT49" s="32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28</v>
      </c>
      <c r="L50" s="3" t="str">
        <f>IF(E14= "Vyplň údaj","",E14)</f>
        <v/>
      </c>
      <c r="AI50" s="28" t="s">
        <v>32</v>
      </c>
      <c r="AM50" s="322" t="str">
        <f>IF(E20="","",E20)</f>
        <v xml:space="preserve"> </v>
      </c>
      <c r="AN50" s="323"/>
      <c r="AO50" s="323"/>
      <c r="AP50" s="323"/>
      <c r="AR50" s="33"/>
      <c r="AS50" s="326"/>
      <c r="AT50" s="327"/>
      <c r="BD50" s="54"/>
    </row>
    <row r="51" spans="1:91" s="1" customFormat="1" ht="10.9" customHeight="1">
      <c r="B51" s="33"/>
      <c r="AR51" s="33"/>
      <c r="AS51" s="326"/>
      <c r="AT51" s="327"/>
      <c r="BD51" s="54"/>
    </row>
    <row r="52" spans="1:91" s="1" customFormat="1" ht="29.25" customHeight="1">
      <c r="B52" s="33"/>
      <c r="C52" s="292" t="s">
        <v>50</v>
      </c>
      <c r="D52" s="293"/>
      <c r="E52" s="293"/>
      <c r="F52" s="293"/>
      <c r="G52" s="293"/>
      <c r="H52" s="55"/>
      <c r="I52" s="295" t="s">
        <v>51</v>
      </c>
      <c r="J52" s="293"/>
      <c r="K52" s="293"/>
      <c r="L52" s="293"/>
      <c r="M52" s="293"/>
      <c r="N52" s="293"/>
      <c r="O52" s="293"/>
      <c r="P52" s="293"/>
      <c r="Q52" s="293"/>
      <c r="R52" s="293"/>
      <c r="S52" s="293"/>
      <c r="T52" s="293"/>
      <c r="U52" s="293"/>
      <c r="V52" s="293"/>
      <c r="W52" s="293"/>
      <c r="X52" s="293"/>
      <c r="Y52" s="293"/>
      <c r="Z52" s="293"/>
      <c r="AA52" s="293"/>
      <c r="AB52" s="293"/>
      <c r="AC52" s="293"/>
      <c r="AD52" s="293"/>
      <c r="AE52" s="293"/>
      <c r="AF52" s="293"/>
      <c r="AG52" s="320" t="s">
        <v>52</v>
      </c>
      <c r="AH52" s="293"/>
      <c r="AI52" s="293"/>
      <c r="AJ52" s="293"/>
      <c r="AK52" s="293"/>
      <c r="AL52" s="293"/>
      <c r="AM52" s="293"/>
      <c r="AN52" s="295" t="s">
        <v>53</v>
      </c>
      <c r="AO52" s="293"/>
      <c r="AP52" s="293"/>
      <c r="AQ52" s="56" t="s">
        <v>54</v>
      </c>
      <c r="AR52" s="33"/>
      <c r="AS52" s="57" t="s">
        <v>55</v>
      </c>
      <c r="AT52" s="58" t="s">
        <v>56</v>
      </c>
      <c r="AU52" s="58" t="s">
        <v>57</v>
      </c>
      <c r="AV52" s="58" t="s">
        <v>58</v>
      </c>
      <c r="AW52" s="58" t="s">
        <v>59</v>
      </c>
      <c r="AX52" s="58" t="s">
        <v>60</v>
      </c>
      <c r="AY52" s="58" t="s">
        <v>61</v>
      </c>
      <c r="AZ52" s="58" t="s">
        <v>62</v>
      </c>
      <c r="BA52" s="58" t="s">
        <v>63</v>
      </c>
      <c r="BB52" s="58" t="s">
        <v>64</v>
      </c>
      <c r="BC52" s="58" t="s">
        <v>65</v>
      </c>
      <c r="BD52" s="59" t="s">
        <v>66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67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31">
        <f>ROUND(AG55+SUM(AG56:AG69)+AG72+AG73,2)</f>
        <v>0</v>
      </c>
      <c r="AH54" s="331"/>
      <c r="AI54" s="331"/>
      <c r="AJ54" s="331"/>
      <c r="AK54" s="331"/>
      <c r="AL54" s="331"/>
      <c r="AM54" s="331"/>
      <c r="AN54" s="332">
        <f t="shared" ref="AN54:AN73" si="0">SUM(AG54,AT54)</f>
        <v>0</v>
      </c>
      <c r="AO54" s="332"/>
      <c r="AP54" s="332"/>
      <c r="AQ54" s="65" t="s">
        <v>19</v>
      </c>
      <c r="AR54" s="61"/>
      <c r="AS54" s="66">
        <f>ROUND(AS55+SUM(AS56:AS69)+AS72+AS73,2)</f>
        <v>0</v>
      </c>
      <c r="AT54" s="67">
        <f t="shared" ref="AT54:AT73" si="1">ROUND(SUM(AV54:AW54),2)</f>
        <v>0</v>
      </c>
      <c r="AU54" s="68">
        <f>ROUND(AU55+SUM(AU56:AU69)+AU72+AU73,5)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ROUND(AZ55+SUM(AZ56:AZ69)+AZ72+AZ73,2)</f>
        <v>0</v>
      </c>
      <c r="BA54" s="67">
        <f>ROUND(BA55+SUM(BA56:BA69)+BA72+BA73,2)</f>
        <v>0</v>
      </c>
      <c r="BB54" s="67">
        <f>ROUND(BB55+SUM(BB56:BB69)+BB72+BB73,2)</f>
        <v>0</v>
      </c>
      <c r="BC54" s="67">
        <f>ROUND(BC55+SUM(BC56:BC69)+BC72+BC73,2)</f>
        <v>0</v>
      </c>
      <c r="BD54" s="69">
        <f>ROUND(BD55+SUM(BD56:BD69)+BD72+BD73,2)</f>
        <v>0</v>
      </c>
      <c r="BS54" s="70" t="s">
        <v>68</v>
      </c>
      <c r="BT54" s="70" t="s">
        <v>69</v>
      </c>
      <c r="BU54" s="71" t="s">
        <v>70</v>
      </c>
      <c r="BV54" s="70" t="s">
        <v>71</v>
      </c>
      <c r="BW54" s="70" t="s">
        <v>5</v>
      </c>
      <c r="BX54" s="70" t="s">
        <v>72</v>
      </c>
      <c r="CL54" s="70" t="s">
        <v>19</v>
      </c>
    </row>
    <row r="55" spans="1:91" s="6" customFormat="1" ht="24.75" customHeight="1">
      <c r="A55" s="72" t="s">
        <v>73</v>
      </c>
      <c r="B55" s="73"/>
      <c r="C55" s="74"/>
      <c r="D55" s="294" t="s">
        <v>74</v>
      </c>
      <c r="E55" s="294"/>
      <c r="F55" s="294"/>
      <c r="G55" s="294"/>
      <c r="H55" s="294"/>
      <c r="I55" s="75"/>
      <c r="J55" s="294" t="s">
        <v>75</v>
      </c>
      <c r="K55" s="294"/>
      <c r="L55" s="294"/>
      <c r="M55" s="294"/>
      <c r="N55" s="294"/>
      <c r="O55" s="294"/>
      <c r="P55" s="294"/>
      <c r="Q55" s="294"/>
      <c r="R55" s="294"/>
      <c r="S55" s="294"/>
      <c r="T55" s="294"/>
      <c r="U55" s="294"/>
      <c r="V55" s="294"/>
      <c r="W55" s="294"/>
      <c r="X55" s="294"/>
      <c r="Y55" s="294"/>
      <c r="Z55" s="294"/>
      <c r="AA55" s="294"/>
      <c r="AB55" s="294"/>
      <c r="AC55" s="294"/>
      <c r="AD55" s="294"/>
      <c r="AE55" s="294"/>
      <c r="AF55" s="294"/>
      <c r="AG55" s="318">
        <f>'SO 01-10-01 - Železniční ...'!J30</f>
        <v>0</v>
      </c>
      <c r="AH55" s="319"/>
      <c r="AI55" s="319"/>
      <c r="AJ55" s="319"/>
      <c r="AK55" s="319"/>
      <c r="AL55" s="319"/>
      <c r="AM55" s="319"/>
      <c r="AN55" s="318">
        <f t="shared" si="0"/>
        <v>0</v>
      </c>
      <c r="AO55" s="319"/>
      <c r="AP55" s="319"/>
      <c r="AQ55" s="76" t="s">
        <v>76</v>
      </c>
      <c r="AR55" s="73"/>
      <c r="AS55" s="77">
        <v>0</v>
      </c>
      <c r="AT55" s="78">
        <f t="shared" si="1"/>
        <v>0</v>
      </c>
      <c r="AU55" s="79">
        <f>'SO 01-10-01 - Železniční ...'!P84</f>
        <v>0</v>
      </c>
      <c r="AV55" s="78">
        <f>'SO 01-10-01 - Železniční ...'!J33</f>
        <v>0</v>
      </c>
      <c r="AW55" s="78">
        <f>'SO 01-10-01 - Železniční ...'!J34</f>
        <v>0</v>
      </c>
      <c r="AX55" s="78">
        <f>'SO 01-10-01 - Železniční ...'!J35</f>
        <v>0</v>
      </c>
      <c r="AY55" s="78">
        <f>'SO 01-10-01 - Železniční ...'!J36</f>
        <v>0</v>
      </c>
      <c r="AZ55" s="78">
        <f>'SO 01-10-01 - Železniční ...'!F33</f>
        <v>0</v>
      </c>
      <c r="BA55" s="78">
        <f>'SO 01-10-01 - Železniční ...'!F34</f>
        <v>0</v>
      </c>
      <c r="BB55" s="78">
        <f>'SO 01-10-01 - Železniční ...'!F35</f>
        <v>0</v>
      </c>
      <c r="BC55" s="78">
        <f>'SO 01-10-01 - Železniční ...'!F36</f>
        <v>0</v>
      </c>
      <c r="BD55" s="80">
        <f>'SO 01-10-01 - Železniční ...'!F37</f>
        <v>0</v>
      </c>
      <c r="BT55" s="81" t="s">
        <v>77</v>
      </c>
      <c r="BV55" s="81" t="s">
        <v>71</v>
      </c>
      <c r="BW55" s="81" t="s">
        <v>78</v>
      </c>
      <c r="BX55" s="81" t="s">
        <v>5</v>
      </c>
      <c r="CL55" s="81" t="s">
        <v>19</v>
      </c>
      <c r="CM55" s="81" t="s">
        <v>79</v>
      </c>
    </row>
    <row r="56" spans="1:91" s="6" customFormat="1" ht="24.75" customHeight="1">
      <c r="A56" s="72" t="s">
        <v>73</v>
      </c>
      <c r="B56" s="73"/>
      <c r="C56" s="74"/>
      <c r="D56" s="294" t="s">
        <v>80</v>
      </c>
      <c r="E56" s="294"/>
      <c r="F56" s="294"/>
      <c r="G56" s="294"/>
      <c r="H56" s="294"/>
      <c r="I56" s="75"/>
      <c r="J56" s="294" t="s">
        <v>81</v>
      </c>
      <c r="K56" s="294"/>
      <c r="L56" s="294"/>
      <c r="M56" s="294"/>
      <c r="N56" s="294"/>
      <c r="O56" s="294"/>
      <c r="P56" s="294"/>
      <c r="Q56" s="294"/>
      <c r="R56" s="294"/>
      <c r="S56" s="294"/>
      <c r="T56" s="294"/>
      <c r="U56" s="294"/>
      <c r="V56" s="294"/>
      <c r="W56" s="294"/>
      <c r="X56" s="294"/>
      <c r="Y56" s="294"/>
      <c r="Z56" s="294"/>
      <c r="AA56" s="294"/>
      <c r="AB56" s="294"/>
      <c r="AC56" s="294"/>
      <c r="AD56" s="294"/>
      <c r="AE56" s="294"/>
      <c r="AF56" s="294"/>
      <c r="AG56" s="318">
        <f>'SO 01-10-01.1 - Následná ...'!J30</f>
        <v>0</v>
      </c>
      <c r="AH56" s="319"/>
      <c r="AI56" s="319"/>
      <c r="AJ56" s="319"/>
      <c r="AK56" s="319"/>
      <c r="AL56" s="319"/>
      <c r="AM56" s="319"/>
      <c r="AN56" s="318">
        <f t="shared" si="0"/>
        <v>0</v>
      </c>
      <c r="AO56" s="319"/>
      <c r="AP56" s="319"/>
      <c r="AQ56" s="76" t="s">
        <v>76</v>
      </c>
      <c r="AR56" s="73"/>
      <c r="AS56" s="77">
        <v>0</v>
      </c>
      <c r="AT56" s="78">
        <f t="shared" si="1"/>
        <v>0</v>
      </c>
      <c r="AU56" s="79">
        <f>'SO 01-10-01.1 - Následná ...'!P83</f>
        <v>0</v>
      </c>
      <c r="AV56" s="78">
        <f>'SO 01-10-01.1 - Následná ...'!J33</f>
        <v>0</v>
      </c>
      <c r="AW56" s="78">
        <f>'SO 01-10-01.1 - Následná ...'!J34</f>
        <v>0</v>
      </c>
      <c r="AX56" s="78">
        <f>'SO 01-10-01.1 - Následná ...'!J35</f>
        <v>0</v>
      </c>
      <c r="AY56" s="78">
        <f>'SO 01-10-01.1 - Následná ...'!J36</f>
        <v>0</v>
      </c>
      <c r="AZ56" s="78">
        <f>'SO 01-10-01.1 - Následná ...'!F33</f>
        <v>0</v>
      </c>
      <c r="BA56" s="78">
        <f>'SO 01-10-01.1 - Následná ...'!F34</f>
        <v>0</v>
      </c>
      <c r="BB56" s="78">
        <f>'SO 01-10-01.1 - Následná ...'!F35</f>
        <v>0</v>
      </c>
      <c r="BC56" s="78">
        <f>'SO 01-10-01.1 - Následná ...'!F36</f>
        <v>0</v>
      </c>
      <c r="BD56" s="80">
        <f>'SO 01-10-01.1 - Následná ...'!F37</f>
        <v>0</v>
      </c>
      <c r="BT56" s="81" t="s">
        <v>77</v>
      </c>
      <c r="BV56" s="81" t="s">
        <v>71</v>
      </c>
      <c r="BW56" s="81" t="s">
        <v>82</v>
      </c>
      <c r="BX56" s="81" t="s">
        <v>5</v>
      </c>
      <c r="CL56" s="81" t="s">
        <v>19</v>
      </c>
      <c r="CM56" s="81" t="s">
        <v>79</v>
      </c>
    </row>
    <row r="57" spans="1:91" s="6" customFormat="1" ht="24.75" customHeight="1">
      <c r="A57" s="72" t="s">
        <v>73</v>
      </c>
      <c r="B57" s="73"/>
      <c r="C57" s="74"/>
      <c r="D57" s="294" t="s">
        <v>83</v>
      </c>
      <c r="E57" s="294"/>
      <c r="F57" s="294"/>
      <c r="G57" s="294"/>
      <c r="H57" s="294"/>
      <c r="I57" s="75"/>
      <c r="J57" s="294" t="s">
        <v>84</v>
      </c>
      <c r="K57" s="294"/>
      <c r="L57" s="294"/>
      <c r="M57" s="294"/>
      <c r="N57" s="294"/>
      <c r="O57" s="294"/>
      <c r="P57" s="294"/>
      <c r="Q57" s="294"/>
      <c r="R57" s="294"/>
      <c r="S57" s="294"/>
      <c r="T57" s="294"/>
      <c r="U57" s="294"/>
      <c r="V57" s="294"/>
      <c r="W57" s="294"/>
      <c r="X57" s="294"/>
      <c r="Y57" s="294"/>
      <c r="Z57" s="294"/>
      <c r="AA57" s="294"/>
      <c r="AB57" s="294"/>
      <c r="AC57" s="294"/>
      <c r="AD57" s="294"/>
      <c r="AE57" s="294"/>
      <c r="AF57" s="294"/>
      <c r="AG57" s="318">
        <f>'SO 01-12-01 - ZAST Bílý K...'!J30</f>
        <v>0</v>
      </c>
      <c r="AH57" s="319"/>
      <c r="AI57" s="319"/>
      <c r="AJ57" s="319"/>
      <c r="AK57" s="319"/>
      <c r="AL57" s="319"/>
      <c r="AM57" s="319"/>
      <c r="AN57" s="318">
        <f t="shared" si="0"/>
        <v>0</v>
      </c>
      <c r="AO57" s="319"/>
      <c r="AP57" s="319"/>
      <c r="AQ57" s="76" t="s">
        <v>76</v>
      </c>
      <c r="AR57" s="73"/>
      <c r="AS57" s="77">
        <v>0</v>
      </c>
      <c r="AT57" s="78">
        <f t="shared" si="1"/>
        <v>0</v>
      </c>
      <c r="AU57" s="79">
        <f>'SO 01-12-01 - ZAST Bílý K...'!P83</f>
        <v>0</v>
      </c>
      <c r="AV57" s="78">
        <f>'SO 01-12-01 - ZAST Bílý K...'!J33</f>
        <v>0</v>
      </c>
      <c r="AW57" s="78">
        <f>'SO 01-12-01 - ZAST Bílý K...'!J34</f>
        <v>0</v>
      </c>
      <c r="AX57" s="78">
        <f>'SO 01-12-01 - ZAST Bílý K...'!J35</f>
        <v>0</v>
      </c>
      <c r="AY57" s="78">
        <f>'SO 01-12-01 - ZAST Bílý K...'!J36</f>
        <v>0</v>
      </c>
      <c r="AZ57" s="78">
        <f>'SO 01-12-01 - ZAST Bílý K...'!F33</f>
        <v>0</v>
      </c>
      <c r="BA57" s="78">
        <f>'SO 01-12-01 - ZAST Bílý K...'!F34</f>
        <v>0</v>
      </c>
      <c r="BB57" s="78">
        <f>'SO 01-12-01 - ZAST Bílý K...'!F35</f>
        <v>0</v>
      </c>
      <c r="BC57" s="78">
        <f>'SO 01-12-01 - ZAST Bílý K...'!F36</f>
        <v>0</v>
      </c>
      <c r="BD57" s="80">
        <f>'SO 01-12-01 - ZAST Bílý K...'!F37</f>
        <v>0</v>
      </c>
      <c r="BT57" s="81" t="s">
        <v>77</v>
      </c>
      <c r="BV57" s="81" t="s">
        <v>71</v>
      </c>
      <c r="BW57" s="81" t="s">
        <v>85</v>
      </c>
      <c r="BX57" s="81" t="s">
        <v>5</v>
      </c>
      <c r="CL57" s="81" t="s">
        <v>19</v>
      </c>
      <c r="CM57" s="81" t="s">
        <v>79</v>
      </c>
    </row>
    <row r="58" spans="1:91" s="6" customFormat="1" ht="24.75" customHeight="1">
      <c r="A58" s="72" t="s">
        <v>73</v>
      </c>
      <c r="B58" s="73"/>
      <c r="C58" s="74"/>
      <c r="D58" s="294" t="s">
        <v>86</v>
      </c>
      <c r="E58" s="294"/>
      <c r="F58" s="294"/>
      <c r="G58" s="294"/>
      <c r="H58" s="294"/>
      <c r="I58" s="75"/>
      <c r="J58" s="294" t="s">
        <v>87</v>
      </c>
      <c r="K58" s="294"/>
      <c r="L58" s="294"/>
      <c r="M58" s="294"/>
      <c r="N58" s="294"/>
      <c r="O58" s="294"/>
      <c r="P58" s="294"/>
      <c r="Q58" s="294"/>
      <c r="R58" s="294"/>
      <c r="S58" s="294"/>
      <c r="T58" s="294"/>
      <c r="U58" s="294"/>
      <c r="V58" s="294"/>
      <c r="W58" s="294"/>
      <c r="X58" s="294"/>
      <c r="Y58" s="294"/>
      <c r="Z58" s="294"/>
      <c r="AA58" s="294"/>
      <c r="AB58" s="294"/>
      <c r="AC58" s="294"/>
      <c r="AD58" s="294"/>
      <c r="AE58" s="294"/>
      <c r="AF58" s="294"/>
      <c r="AG58" s="318">
        <f>'SO 01-12-02 - ZAST Chotyn...'!J30</f>
        <v>0</v>
      </c>
      <c r="AH58" s="319"/>
      <c r="AI58" s="319"/>
      <c r="AJ58" s="319"/>
      <c r="AK58" s="319"/>
      <c r="AL58" s="319"/>
      <c r="AM58" s="319"/>
      <c r="AN58" s="318">
        <f t="shared" si="0"/>
        <v>0</v>
      </c>
      <c r="AO58" s="319"/>
      <c r="AP58" s="319"/>
      <c r="AQ58" s="76" t="s">
        <v>76</v>
      </c>
      <c r="AR58" s="73"/>
      <c r="AS58" s="77">
        <v>0</v>
      </c>
      <c r="AT58" s="78">
        <f t="shared" si="1"/>
        <v>0</v>
      </c>
      <c r="AU58" s="79">
        <f>'SO 01-12-02 - ZAST Chotyn...'!P82</f>
        <v>0</v>
      </c>
      <c r="AV58" s="78">
        <f>'SO 01-12-02 - ZAST Chotyn...'!J33</f>
        <v>0</v>
      </c>
      <c r="AW58" s="78">
        <f>'SO 01-12-02 - ZAST Chotyn...'!J34</f>
        <v>0</v>
      </c>
      <c r="AX58" s="78">
        <f>'SO 01-12-02 - ZAST Chotyn...'!J35</f>
        <v>0</v>
      </c>
      <c r="AY58" s="78">
        <f>'SO 01-12-02 - ZAST Chotyn...'!J36</f>
        <v>0</v>
      </c>
      <c r="AZ58" s="78">
        <f>'SO 01-12-02 - ZAST Chotyn...'!F33</f>
        <v>0</v>
      </c>
      <c r="BA58" s="78">
        <f>'SO 01-12-02 - ZAST Chotyn...'!F34</f>
        <v>0</v>
      </c>
      <c r="BB58" s="78">
        <f>'SO 01-12-02 - ZAST Chotyn...'!F35</f>
        <v>0</v>
      </c>
      <c r="BC58" s="78">
        <f>'SO 01-12-02 - ZAST Chotyn...'!F36</f>
        <v>0</v>
      </c>
      <c r="BD58" s="80">
        <f>'SO 01-12-02 - ZAST Chotyn...'!F37</f>
        <v>0</v>
      </c>
      <c r="BT58" s="81" t="s">
        <v>77</v>
      </c>
      <c r="BV58" s="81" t="s">
        <v>71</v>
      </c>
      <c r="BW58" s="81" t="s">
        <v>88</v>
      </c>
      <c r="BX58" s="81" t="s">
        <v>5</v>
      </c>
      <c r="CL58" s="81" t="s">
        <v>19</v>
      </c>
      <c r="CM58" s="81" t="s">
        <v>79</v>
      </c>
    </row>
    <row r="59" spans="1:91" s="6" customFormat="1" ht="24.75" customHeight="1">
      <c r="A59" s="72" t="s">
        <v>73</v>
      </c>
      <c r="B59" s="73"/>
      <c r="C59" s="74"/>
      <c r="D59" s="294" t="s">
        <v>89</v>
      </c>
      <c r="E59" s="294"/>
      <c r="F59" s="294"/>
      <c r="G59" s="294"/>
      <c r="H59" s="294"/>
      <c r="I59" s="75"/>
      <c r="J59" s="294" t="s">
        <v>90</v>
      </c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318">
        <f>'SO 01-13-01 - Železniční ...'!J30</f>
        <v>0</v>
      </c>
      <c r="AH59" s="319"/>
      <c r="AI59" s="319"/>
      <c r="AJ59" s="319"/>
      <c r="AK59" s="319"/>
      <c r="AL59" s="319"/>
      <c r="AM59" s="319"/>
      <c r="AN59" s="318">
        <f t="shared" si="0"/>
        <v>0</v>
      </c>
      <c r="AO59" s="319"/>
      <c r="AP59" s="319"/>
      <c r="AQ59" s="76" t="s">
        <v>76</v>
      </c>
      <c r="AR59" s="73"/>
      <c r="AS59" s="77">
        <v>0</v>
      </c>
      <c r="AT59" s="78">
        <f t="shared" si="1"/>
        <v>0</v>
      </c>
      <c r="AU59" s="79">
        <f>'SO 01-13-01 - Železniční ...'!P82</f>
        <v>0</v>
      </c>
      <c r="AV59" s="78">
        <f>'SO 01-13-01 - Železniční ...'!J33</f>
        <v>0</v>
      </c>
      <c r="AW59" s="78">
        <f>'SO 01-13-01 - Železniční ...'!J34</f>
        <v>0</v>
      </c>
      <c r="AX59" s="78">
        <f>'SO 01-13-01 - Železniční ...'!J35</f>
        <v>0</v>
      </c>
      <c r="AY59" s="78">
        <f>'SO 01-13-01 - Železniční ...'!J36</f>
        <v>0</v>
      </c>
      <c r="AZ59" s="78">
        <f>'SO 01-13-01 - Železniční ...'!F33</f>
        <v>0</v>
      </c>
      <c r="BA59" s="78">
        <f>'SO 01-13-01 - Železniční ...'!F34</f>
        <v>0</v>
      </c>
      <c r="BB59" s="78">
        <f>'SO 01-13-01 - Železniční ...'!F35</f>
        <v>0</v>
      </c>
      <c r="BC59" s="78">
        <f>'SO 01-13-01 - Železniční ...'!F36</f>
        <v>0</v>
      </c>
      <c r="BD59" s="80">
        <f>'SO 01-13-01 - Železniční ...'!F37</f>
        <v>0</v>
      </c>
      <c r="BT59" s="81" t="s">
        <v>77</v>
      </c>
      <c r="BV59" s="81" t="s">
        <v>71</v>
      </c>
      <c r="BW59" s="81" t="s">
        <v>91</v>
      </c>
      <c r="BX59" s="81" t="s">
        <v>5</v>
      </c>
      <c r="CL59" s="81" t="s">
        <v>19</v>
      </c>
      <c r="CM59" s="81" t="s">
        <v>79</v>
      </c>
    </row>
    <row r="60" spans="1:91" s="6" customFormat="1" ht="24.75" customHeight="1">
      <c r="A60" s="72" t="s">
        <v>73</v>
      </c>
      <c r="B60" s="73"/>
      <c r="C60" s="74"/>
      <c r="D60" s="294" t="s">
        <v>92</v>
      </c>
      <c r="E60" s="294"/>
      <c r="F60" s="294"/>
      <c r="G60" s="294"/>
      <c r="H60" s="294"/>
      <c r="I60" s="75"/>
      <c r="J60" s="294" t="s">
        <v>93</v>
      </c>
      <c r="K60" s="294"/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318">
        <f>'SO 01-13-02 - Železniční ...'!J30</f>
        <v>0</v>
      </c>
      <c r="AH60" s="319"/>
      <c r="AI60" s="319"/>
      <c r="AJ60" s="319"/>
      <c r="AK60" s="319"/>
      <c r="AL60" s="319"/>
      <c r="AM60" s="319"/>
      <c r="AN60" s="318">
        <f t="shared" si="0"/>
        <v>0</v>
      </c>
      <c r="AO60" s="319"/>
      <c r="AP60" s="319"/>
      <c r="AQ60" s="76" t="s">
        <v>76</v>
      </c>
      <c r="AR60" s="73"/>
      <c r="AS60" s="77">
        <v>0</v>
      </c>
      <c r="AT60" s="78">
        <f t="shared" si="1"/>
        <v>0</v>
      </c>
      <c r="AU60" s="79">
        <f>'SO 01-13-02 - Železniční ...'!P82</f>
        <v>0</v>
      </c>
      <c r="AV60" s="78">
        <f>'SO 01-13-02 - Železniční ...'!J33</f>
        <v>0</v>
      </c>
      <c r="AW60" s="78">
        <f>'SO 01-13-02 - Železniční ...'!J34</f>
        <v>0</v>
      </c>
      <c r="AX60" s="78">
        <f>'SO 01-13-02 - Železniční ...'!J35</f>
        <v>0</v>
      </c>
      <c r="AY60" s="78">
        <f>'SO 01-13-02 - Železniční ...'!J36</f>
        <v>0</v>
      </c>
      <c r="AZ60" s="78">
        <f>'SO 01-13-02 - Železniční ...'!F33</f>
        <v>0</v>
      </c>
      <c r="BA60" s="78">
        <f>'SO 01-13-02 - Železniční ...'!F34</f>
        <v>0</v>
      </c>
      <c r="BB60" s="78">
        <f>'SO 01-13-02 - Železniční ...'!F35</f>
        <v>0</v>
      </c>
      <c r="BC60" s="78">
        <f>'SO 01-13-02 - Železniční ...'!F36</f>
        <v>0</v>
      </c>
      <c r="BD60" s="80">
        <f>'SO 01-13-02 - Železniční ...'!F37</f>
        <v>0</v>
      </c>
      <c r="BT60" s="81" t="s">
        <v>77</v>
      </c>
      <c r="BV60" s="81" t="s">
        <v>71</v>
      </c>
      <c r="BW60" s="81" t="s">
        <v>94</v>
      </c>
      <c r="BX60" s="81" t="s">
        <v>5</v>
      </c>
      <c r="CL60" s="81" t="s">
        <v>19</v>
      </c>
      <c r="CM60" s="81" t="s">
        <v>79</v>
      </c>
    </row>
    <row r="61" spans="1:91" s="6" customFormat="1" ht="24.75" customHeight="1">
      <c r="A61" s="72" t="s">
        <v>73</v>
      </c>
      <c r="B61" s="73"/>
      <c r="C61" s="74"/>
      <c r="D61" s="294" t="s">
        <v>95</v>
      </c>
      <c r="E61" s="294"/>
      <c r="F61" s="294"/>
      <c r="G61" s="294"/>
      <c r="H61" s="294"/>
      <c r="I61" s="75"/>
      <c r="J61" s="294" t="s">
        <v>96</v>
      </c>
      <c r="K61" s="294"/>
      <c r="L61" s="294"/>
      <c r="M61" s="294"/>
      <c r="N61" s="294"/>
      <c r="O61" s="294"/>
      <c r="P61" s="294"/>
      <c r="Q61" s="294"/>
      <c r="R61" s="294"/>
      <c r="S61" s="294"/>
      <c r="T61" s="294"/>
      <c r="U61" s="294"/>
      <c r="V61" s="294"/>
      <c r="W61" s="294"/>
      <c r="X61" s="294"/>
      <c r="Y61" s="294"/>
      <c r="Z61" s="294"/>
      <c r="AA61" s="294"/>
      <c r="AB61" s="294"/>
      <c r="AC61" s="294"/>
      <c r="AD61" s="294"/>
      <c r="AE61" s="294"/>
      <c r="AF61" s="294"/>
      <c r="AG61" s="318">
        <f>'SO 01-20-01 - Železniční ...'!J30</f>
        <v>0</v>
      </c>
      <c r="AH61" s="319"/>
      <c r="AI61" s="319"/>
      <c r="AJ61" s="319"/>
      <c r="AK61" s="319"/>
      <c r="AL61" s="319"/>
      <c r="AM61" s="319"/>
      <c r="AN61" s="318">
        <f t="shared" si="0"/>
        <v>0</v>
      </c>
      <c r="AO61" s="319"/>
      <c r="AP61" s="319"/>
      <c r="AQ61" s="76" t="s">
        <v>76</v>
      </c>
      <c r="AR61" s="73"/>
      <c r="AS61" s="77">
        <v>0</v>
      </c>
      <c r="AT61" s="78">
        <f t="shared" si="1"/>
        <v>0</v>
      </c>
      <c r="AU61" s="79">
        <f>'SO 01-20-01 - Železniční ...'!P90</f>
        <v>0</v>
      </c>
      <c r="AV61" s="78">
        <f>'SO 01-20-01 - Železniční ...'!J33</f>
        <v>0</v>
      </c>
      <c r="AW61" s="78">
        <f>'SO 01-20-01 - Železniční ...'!J34</f>
        <v>0</v>
      </c>
      <c r="AX61" s="78">
        <f>'SO 01-20-01 - Železniční ...'!J35</f>
        <v>0</v>
      </c>
      <c r="AY61" s="78">
        <f>'SO 01-20-01 - Železniční ...'!J36</f>
        <v>0</v>
      </c>
      <c r="AZ61" s="78">
        <f>'SO 01-20-01 - Železniční ...'!F33</f>
        <v>0</v>
      </c>
      <c r="BA61" s="78">
        <f>'SO 01-20-01 - Železniční ...'!F34</f>
        <v>0</v>
      </c>
      <c r="BB61" s="78">
        <f>'SO 01-20-01 - Železniční ...'!F35</f>
        <v>0</v>
      </c>
      <c r="BC61" s="78">
        <f>'SO 01-20-01 - Železniční ...'!F36</f>
        <v>0</v>
      </c>
      <c r="BD61" s="80">
        <f>'SO 01-20-01 - Železniční ...'!F37</f>
        <v>0</v>
      </c>
      <c r="BT61" s="81" t="s">
        <v>77</v>
      </c>
      <c r="BV61" s="81" t="s">
        <v>71</v>
      </c>
      <c r="BW61" s="81" t="s">
        <v>97</v>
      </c>
      <c r="BX61" s="81" t="s">
        <v>5</v>
      </c>
      <c r="CL61" s="81" t="s">
        <v>19</v>
      </c>
      <c r="CM61" s="81" t="s">
        <v>79</v>
      </c>
    </row>
    <row r="62" spans="1:91" s="6" customFormat="1" ht="24.75" customHeight="1">
      <c r="A62" s="72" t="s">
        <v>73</v>
      </c>
      <c r="B62" s="73"/>
      <c r="C62" s="74"/>
      <c r="D62" s="294" t="s">
        <v>98</v>
      </c>
      <c r="E62" s="294"/>
      <c r="F62" s="294"/>
      <c r="G62" s="294"/>
      <c r="H62" s="294"/>
      <c r="I62" s="75"/>
      <c r="J62" s="294" t="s">
        <v>99</v>
      </c>
      <c r="K62" s="294"/>
      <c r="L62" s="294"/>
      <c r="M62" s="294"/>
      <c r="N62" s="294"/>
      <c r="O62" s="294"/>
      <c r="P62" s="294"/>
      <c r="Q62" s="294"/>
      <c r="R62" s="294"/>
      <c r="S62" s="294"/>
      <c r="T62" s="294"/>
      <c r="U62" s="294"/>
      <c r="V62" s="294"/>
      <c r="W62" s="294"/>
      <c r="X62" s="294"/>
      <c r="Y62" s="294"/>
      <c r="Z62" s="294"/>
      <c r="AA62" s="294"/>
      <c r="AB62" s="294"/>
      <c r="AC62" s="294"/>
      <c r="AD62" s="294"/>
      <c r="AE62" s="294"/>
      <c r="AF62" s="294"/>
      <c r="AG62" s="318">
        <f>'SO 01-20-02 - Železniční ...'!J30</f>
        <v>0</v>
      </c>
      <c r="AH62" s="319"/>
      <c r="AI62" s="319"/>
      <c r="AJ62" s="319"/>
      <c r="AK62" s="319"/>
      <c r="AL62" s="319"/>
      <c r="AM62" s="319"/>
      <c r="AN62" s="318">
        <f t="shared" si="0"/>
        <v>0</v>
      </c>
      <c r="AO62" s="319"/>
      <c r="AP62" s="319"/>
      <c r="AQ62" s="76" t="s">
        <v>76</v>
      </c>
      <c r="AR62" s="73"/>
      <c r="AS62" s="77">
        <v>0</v>
      </c>
      <c r="AT62" s="78">
        <f t="shared" si="1"/>
        <v>0</v>
      </c>
      <c r="AU62" s="79">
        <f>'SO 01-20-02 - Železniční ...'!P90</f>
        <v>0</v>
      </c>
      <c r="AV62" s="78">
        <f>'SO 01-20-02 - Železniční ...'!J33</f>
        <v>0</v>
      </c>
      <c r="AW62" s="78">
        <f>'SO 01-20-02 - Železniční ...'!J34</f>
        <v>0</v>
      </c>
      <c r="AX62" s="78">
        <f>'SO 01-20-02 - Železniční ...'!J35</f>
        <v>0</v>
      </c>
      <c r="AY62" s="78">
        <f>'SO 01-20-02 - Železniční ...'!J36</f>
        <v>0</v>
      </c>
      <c r="AZ62" s="78">
        <f>'SO 01-20-02 - Železniční ...'!F33</f>
        <v>0</v>
      </c>
      <c r="BA62" s="78">
        <f>'SO 01-20-02 - Železniční ...'!F34</f>
        <v>0</v>
      </c>
      <c r="BB62" s="78">
        <f>'SO 01-20-02 - Železniční ...'!F35</f>
        <v>0</v>
      </c>
      <c r="BC62" s="78">
        <f>'SO 01-20-02 - Železniční ...'!F36</f>
        <v>0</v>
      </c>
      <c r="BD62" s="80">
        <f>'SO 01-20-02 - Železniční ...'!F37</f>
        <v>0</v>
      </c>
      <c r="BT62" s="81" t="s">
        <v>77</v>
      </c>
      <c r="BV62" s="81" t="s">
        <v>71</v>
      </c>
      <c r="BW62" s="81" t="s">
        <v>100</v>
      </c>
      <c r="BX62" s="81" t="s">
        <v>5</v>
      </c>
      <c r="CL62" s="81" t="s">
        <v>19</v>
      </c>
      <c r="CM62" s="81" t="s">
        <v>79</v>
      </c>
    </row>
    <row r="63" spans="1:91" s="6" customFormat="1" ht="24.75" customHeight="1">
      <c r="A63" s="72" t="s">
        <v>73</v>
      </c>
      <c r="B63" s="73"/>
      <c r="C63" s="74"/>
      <c r="D63" s="294" t="s">
        <v>101</v>
      </c>
      <c r="E63" s="294"/>
      <c r="F63" s="294"/>
      <c r="G63" s="294"/>
      <c r="H63" s="294"/>
      <c r="I63" s="75"/>
      <c r="J63" s="294" t="s">
        <v>102</v>
      </c>
      <c r="K63" s="294"/>
      <c r="L63" s="294"/>
      <c r="M63" s="294"/>
      <c r="N63" s="294"/>
      <c r="O63" s="294"/>
      <c r="P63" s="294"/>
      <c r="Q63" s="294"/>
      <c r="R63" s="294"/>
      <c r="S63" s="294"/>
      <c r="T63" s="294"/>
      <c r="U63" s="294"/>
      <c r="V63" s="294"/>
      <c r="W63" s="294"/>
      <c r="X63" s="294"/>
      <c r="Y63" s="294"/>
      <c r="Z63" s="294"/>
      <c r="AA63" s="294"/>
      <c r="AB63" s="294"/>
      <c r="AC63" s="294"/>
      <c r="AD63" s="294"/>
      <c r="AE63" s="294"/>
      <c r="AF63" s="294"/>
      <c r="AG63" s="318">
        <f>'SO 01-20-03 - Železniční ...'!J30</f>
        <v>0</v>
      </c>
      <c r="AH63" s="319"/>
      <c r="AI63" s="319"/>
      <c r="AJ63" s="319"/>
      <c r="AK63" s="319"/>
      <c r="AL63" s="319"/>
      <c r="AM63" s="319"/>
      <c r="AN63" s="318">
        <f t="shared" si="0"/>
        <v>0</v>
      </c>
      <c r="AO63" s="319"/>
      <c r="AP63" s="319"/>
      <c r="AQ63" s="76" t="s">
        <v>76</v>
      </c>
      <c r="AR63" s="73"/>
      <c r="AS63" s="77">
        <v>0</v>
      </c>
      <c r="AT63" s="78">
        <f t="shared" si="1"/>
        <v>0</v>
      </c>
      <c r="AU63" s="79">
        <f>'SO 01-20-03 - Železniční ...'!P92</f>
        <v>0</v>
      </c>
      <c r="AV63" s="78">
        <f>'SO 01-20-03 - Železniční ...'!J33</f>
        <v>0</v>
      </c>
      <c r="AW63" s="78">
        <f>'SO 01-20-03 - Železniční ...'!J34</f>
        <v>0</v>
      </c>
      <c r="AX63" s="78">
        <f>'SO 01-20-03 - Železniční ...'!J35</f>
        <v>0</v>
      </c>
      <c r="AY63" s="78">
        <f>'SO 01-20-03 - Železniční ...'!J36</f>
        <v>0</v>
      </c>
      <c r="AZ63" s="78">
        <f>'SO 01-20-03 - Železniční ...'!F33</f>
        <v>0</v>
      </c>
      <c r="BA63" s="78">
        <f>'SO 01-20-03 - Železniční ...'!F34</f>
        <v>0</v>
      </c>
      <c r="BB63" s="78">
        <f>'SO 01-20-03 - Železniční ...'!F35</f>
        <v>0</v>
      </c>
      <c r="BC63" s="78">
        <f>'SO 01-20-03 - Železniční ...'!F36</f>
        <v>0</v>
      </c>
      <c r="BD63" s="80">
        <f>'SO 01-20-03 - Železniční ...'!F37</f>
        <v>0</v>
      </c>
      <c r="BT63" s="81" t="s">
        <v>77</v>
      </c>
      <c r="BV63" s="81" t="s">
        <v>71</v>
      </c>
      <c r="BW63" s="81" t="s">
        <v>103</v>
      </c>
      <c r="BX63" s="81" t="s">
        <v>5</v>
      </c>
      <c r="CL63" s="81" t="s">
        <v>19</v>
      </c>
      <c r="CM63" s="81" t="s">
        <v>79</v>
      </c>
    </row>
    <row r="64" spans="1:91" s="6" customFormat="1" ht="24.75" customHeight="1">
      <c r="A64" s="72" t="s">
        <v>73</v>
      </c>
      <c r="B64" s="73"/>
      <c r="C64" s="74"/>
      <c r="D64" s="294" t="s">
        <v>104</v>
      </c>
      <c r="E64" s="294"/>
      <c r="F64" s="294"/>
      <c r="G64" s="294"/>
      <c r="H64" s="294"/>
      <c r="I64" s="75"/>
      <c r="J64" s="294" t="s">
        <v>105</v>
      </c>
      <c r="K64" s="294"/>
      <c r="L64" s="294"/>
      <c r="M64" s="294"/>
      <c r="N64" s="294"/>
      <c r="O64" s="294"/>
      <c r="P64" s="294"/>
      <c r="Q64" s="294"/>
      <c r="R64" s="294"/>
      <c r="S64" s="294"/>
      <c r="T64" s="294"/>
      <c r="U64" s="294"/>
      <c r="V64" s="294"/>
      <c r="W64" s="294"/>
      <c r="X64" s="294"/>
      <c r="Y64" s="294"/>
      <c r="Z64" s="294"/>
      <c r="AA64" s="294"/>
      <c r="AB64" s="294"/>
      <c r="AC64" s="294"/>
      <c r="AD64" s="294"/>
      <c r="AE64" s="294"/>
      <c r="AF64" s="294"/>
      <c r="AG64" s="318">
        <f>'SO 01-20-04 - Železniční ...'!J30</f>
        <v>0</v>
      </c>
      <c r="AH64" s="319"/>
      <c r="AI64" s="319"/>
      <c r="AJ64" s="319"/>
      <c r="AK64" s="319"/>
      <c r="AL64" s="319"/>
      <c r="AM64" s="319"/>
      <c r="AN64" s="318">
        <f t="shared" si="0"/>
        <v>0</v>
      </c>
      <c r="AO64" s="319"/>
      <c r="AP64" s="319"/>
      <c r="AQ64" s="76" t="s">
        <v>76</v>
      </c>
      <c r="AR64" s="73"/>
      <c r="AS64" s="77">
        <v>0</v>
      </c>
      <c r="AT64" s="78">
        <f t="shared" si="1"/>
        <v>0</v>
      </c>
      <c r="AU64" s="79">
        <f>'SO 01-20-04 - Železniční ...'!P91</f>
        <v>0</v>
      </c>
      <c r="AV64" s="78">
        <f>'SO 01-20-04 - Železniční ...'!J33</f>
        <v>0</v>
      </c>
      <c r="AW64" s="78">
        <f>'SO 01-20-04 - Železniční ...'!J34</f>
        <v>0</v>
      </c>
      <c r="AX64" s="78">
        <f>'SO 01-20-04 - Železniční ...'!J35</f>
        <v>0</v>
      </c>
      <c r="AY64" s="78">
        <f>'SO 01-20-04 - Železniční ...'!J36</f>
        <v>0</v>
      </c>
      <c r="AZ64" s="78">
        <f>'SO 01-20-04 - Železniční ...'!F33</f>
        <v>0</v>
      </c>
      <c r="BA64" s="78">
        <f>'SO 01-20-04 - Železniční ...'!F34</f>
        <v>0</v>
      </c>
      <c r="BB64" s="78">
        <f>'SO 01-20-04 - Železniční ...'!F35</f>
        <v>0</v>
      </c>
      <c r="BC64" s="78">
        <f>'SO 01-20-04 - Železniční ...'!F36</f>
        <v>0</v>
      </c>
      <c r="BD64" s="80">
        <f>'SO 01-20-04 - Železniční ...'!F37</f>
        <v>0</v>
      </c>
      <c r="BT64" s="81" t="s">
        <v>77</v>
      </c>
      <c r="BV64" s="81" t="s">
        <v>71</v>
      </c>
      <c r="BW64" s="81" t="s">
        <v>106</v>
      </c>
      <c r="BX64" s="81" t="s">
        <v>5</v>
      </c>
      <c r="CL64" s="81" t="s">
        <v>19</v>
      </c>
      <c r="CM64" s="81" t="s">
        <v>79</v>
      </c>
    </row>
    <row r="65" spans="1:91" s="6" customFormat="1" ht="24.75" customHeight="1">
      <c r="A65" s="72" t="s">
        <v>73</v>
      </c>
      <c r="B65" s="73"/>
      <c r="C65" s="74"/>
      <c r="D65" s="294" t="s">
        <v>107</v>
      </c>
      <c r="E65" s="294"/>
      <c r="F65" s="294"/>
      <c r="G65" s="294"/>
      <c r="H65" s="294"/>
      <c r="I65" s="75"/>
      <c r="J65" s="294" t="s">
        <v>108</v>
      </c>
      <c r="K65" s="294"/>
      <c r="L65" s="294"/>
      <c r="M65" s="294"/>
      <c r="N65" s="294"/>
      <c r="O65" s="294"/>
      <c r="P65" s="294"/>
      <c r="Q65" s="294"/>
      <c r="R65" s="294"/>
      <c r="S65" s="294"/>
      <c r="T65" s="294"/>
      <c r="U65" s="294"/>
      <c r="V65" s="294"/>
      <c r="W65" s="294"/>
      <c r="X65" s="294"/>
      <c r="Y65" s="294"/>
      <c r="Z65" s="294"/>
      <c r="AA65" s="294"/>
      <c r="AB65" s="294"/>
      <c r="AC65" s="294"/>
      <c r="AD65" s="294"/>
      <c r="AE65" s="294"/>
      <c r="AF65" s="294"/>
      <c r="AG65" s="318">
        <f>'SO 01-21-01 - Železniční ...'!J30</f>
        <v>0</v>
      </c>
      <c r="AH65" s="319"/>
      <c r="AI65" s="319"/>
      <c r="AJ65" s="319"/>
      <c r="AK65" s="319"/>
      <c r="AL65" s="319"/>
      <c r="AM65" s="319"/>
      <c r="AN65" s="318">
        <f t="shared" si="0"/>
        <v>0</v>
      </c>
      <c r="AO65" s="319"/>
      <c r="AP65" s="319"/>
      <c r="AQ65" s="76" t="s">
        <v>76</v>
      </c>
      <c r="AR65" s="73"/>
      <c r="AS65" s="77">
        <v>0</v>
      </c>
      <c r="AT65" s="78">
        <f t="shared" si="1"/>
        <v>0</v>
      </c>
      <c r="AU65" s="79">
        <f>'SO 01-21-01 - Železniční ...'!P89</f>
        <v>0</v>
      </c>
      <c r="AV65" s="78">
        <f>'SO 01-21-01 - Železniční ...'!J33</f>
        <v>0</v>
      </c>
      <c r="AW65" s="78">
        <f>'SO 01-21-01 - Železniční ...'!J34</f>
        <v>0</v>
      </c>
      <c r="AX65" s="78">
        <f>'SO 01-21-01 - Železniční ...'!J35</f>
        <v>0</v>
      </c>
      <c r="AY65" s="78">
        <f>'SO 01-21-01 - Železniční ...'!J36</f>
        <v>0</v>
      </c>
      <c r="AZ65" s="78">
        <f>'SO 01-21-01 - Železniční ...'!F33</f>
        <v>0</v>
      </c>
      <c r="BA65" s="78">
        <f>'SO 01-21-01 - Železniční ...'!F34</f>
        <v>0</v>
      </c>
      <c r="BB65" s="78">
        <f>'SO 01-21-01 - Železniční ...'!F35</f>
        <v>0</v>
      </c>
      <c r="BC65" s="78">
        <f>'SO 01-21-01 - Železniční ...'!F36</f>
        <v>0</v>
      </c>
      <c r="BD65" s="80">
        <f>'SO 01-21-01 - Železniční ...'!F37</f>
        <v>0</v>
      </c>
      <c r="BT65" s="81" t="s">
        <v>77</v>
      </c>
      <c r="BV65" s="81" t="s">
        <v>71</v>
      </c>
      <c r="BW65" s="81" t="s">
        <v>109</v>
      </c>
      <c r="BX65" s="81" t="s">
        <v>5</v>
      </c>
      <c r="CL65" s="81" t="s">
        <v>19</v>
      </c>
      <c r="CM65" s="81" t="s">
        <v>79</v>
      </c>
    </row>
    <row r="66" spans="1:91" s="6" customFormat="1" ht="24.75" customHeight="1">
      <c r="A66" s="72" t="s">
        <v>73</v>
      </c>
      <c r="B66" s="73"/>
      <c r="C66" s="74"/>
      <c r="D66" s="294" t="s">
        <v>110</v>
      </c>
      <c r="E66" s="294"/>
      <c r="F66" s="294"/>
      <c r="G66" s="294"/>
      <c r="H66" s="294"/>
      <c r="I66" s="75"/>
      <c r="J66" s="294" t="s">
        <v>111</v>
      </c>
      <c r="K66" s="294"/>
      <c r="L66" s="294"/>
      <c r="M66" s="294"/>
      <c r="N66" s="294"/>
      <c r="O66" s="294"/>
      <c r="P66" s="294"/>
      <c r="Q66" s="294"/>
      <c r="R66" s="294"/>
      <c r="S66" s="294"/>
      <c r="T66" s="294"/>
      <c r="U66" s="294"/>
      <c r="V66" s="294"/>
      <c r="W66" s="294"/>
      <c r="X66" s="294"/>
      <c r="Y66" s="294"/>
      <c r="Z66" s="294"/>
      <c r="AA66" s="294"/>
      <c r="AB66" s="294"/>
      <c r="AC66" s="294"/>
      <c r="AD66" s="294"/>
      <c r="AE66" s="294"/>
      <c r="AF66" s="294"/>
      <c r="AG66" s="318">
        <f>'SO 01-14-01 - Výstroj tra...'!J30</f>
        <v>0</v>
      </c>
      <c r="AH66" s="319"/>
      <c r="AI66" s="319"/>
      <c r="AJ66" s="319"/>
      <c r="AK66" s="319"/>
      <c r="AL66" s="319"/>
      <c r="AM66" s="319"/>
      <c r="AN66" s="318">
        <f t="shared" si="0"/>
        <v>0</v>
      </c>
      <c r="AO66" s="319"/>
      <c r="AP66" s="319"/>
      <c r="AQ66" s="76" t="s">
        <v>76</v>
      </c>
      <c r="AR66" s="73"/>
      <c r="AS66" s="77">
        <v>0</v>
      </c>
      <c r="AT66" s="78">
        <f t="shared" si="1"/>
        <v>0</v>
      </c>
      <c r="AU66" s="79">
        <f>'SO 01-14-01 - Výstroj tra...'!P82</f>
        <v>0</v>
      </c>
      <c r="AV66" s="78">
        <f>'SO 01-14-01 - Výstroj tra...'!J33</f>
        <v>0</v>
      </c>
      <c r="AW66" s="78">
        <f>'SO 01-14-01 - Výstroj tra...'!J34</f>
        <v>0</v>
      </c>
      <c r="AX66" s="78">
        <f>'SO 01-14-01 - Výstroj tra...'!J35</f>
        <v>0</v>
      </c>
      <c r="AY66" s="78">
        <f>'SO 01-14-01 - Výstroj tra...'!J36</f>
        <v>0</v>
      </c>
      <c r="AZ66" s="78">
        <f>'SO 01-14-01 - Výstroj tra...'!F33</f>
        <v>0</v>
      </c>
      <c r="BA66" s="78">
        <f>'SO 01-14-01 - Výstroj tra...'!F34</f>
        <v>0</v>
      </c>
      <c r="BB66" s="78">
        <f>'SO 01-14-01 - Výstroj tra...'!F35</f>
        <v>0</v>
      </c>
      <c r="BC66" s="78">
        <f>'SO 01-14-01 - Výstroj tra...'!F36</f>
        <v>0</v>
      </c>
      <c r="BD66" s="80">
        <f>'SO 01-14-01 - Výstroj tra...'!F37</f>
        <v>0</v>
      </c>
      <c r="BT66" s="81" t="s">
        <v>77</v>
      </c>
      <c r="BV66" s="81" t="s">
        <v>71</v>
      </c>
      <c r="BW66" s="81" t="s">
        <v>112</v>
      </c>
      <c r="BX66" s="81" t="s">
        <v>5</v>
      </c>
      <c r="CL66" s="81" t="s">
        <v>19</v>
      </c>
      <c r="CM66" s="81" t="s">
        <v>79</v>
      </c>
    </row>
    <row r="67" spans="1:91" s="6" customFormat="1" ht="24.75" customHeight="1">
      <c r="A67" s="72" t="s">
        <v>73</v>
      </c>
      <c r="B67" s="73"/>
      <c r="C67" s="74"/>
      <c r="D67" s="294" t="s">
        <v>113</v>
      </c>
      <c r="E67" s="294"/>
      <c r="F67" s="294"/>
      <c r="G67" s="294"/>
      <c r="H67" s="294"/>
      <c r="I67" s="75"/>
      <c r="J67" s="294" t="s">
        <v>114</v>
      </c>
      <c r="K67" s="294"/>
      <c r="L67" s="294"/>
      <c r="M67" s="294"/>
      <c r="N67" s="294"/>
      <c r="O67" s="294"/>
      <c r="P67" s="294"/>
      <c r="Q67" s="294"/>
      <c r="R67" s="294"/>
      <c r="S67" s="294"/>
      <c r="T67" s="294"/>
      <c r="U67" s="294"/>
      <c r="V67" s="294"/>
      <c r="W67" s="294"/>
      <c r="X67" s="294"/>
      <c r="Y67" s="294"/>
      <c r="Z67" s="294"/>
      <c r="AA67" s="294"/>
      <c r="AB67" s="294"/>
      <c r="AC67" s="294"/>
      <c r="AD67" s="294"/>
      <c r="AE67" s="294"/>
      <c r="AF67" s="294"/>
      <c r="AG67" s="318">
        <f>'SO 01-86-01 - ZAST Bílý K...'!J30</f>
        <v>0</v>
      </c>
      <c r="AH67" s="319"/>
      <c r="AI67" s="319"/>
      <c r="AJ67" s="319"/>
      <c r="AK67" s="319"/>
      <c r="AL67" s="319"/>
      <c r="AM67" s="319"/>
      <c r="AN67" s="318">
        <f t="shared" si="0"/>
        <v>0</v>
      </c>
      <c r="AO67" s="319"/>
      <c r="AP67" s="319"/>
      <c r="AQ67" s="76" t="s">
        <v>76</v>
      </c>
      <c r="AR67" s="73"/>
      <c r="AS67" s="77">
        <v>0</v>
      </c>
      <c r="AT67" s="78">
        <f t="shared" si="1"/>
        <v>0</v>
      </c>
      <c r="AU67" s="79">
        <f>'SO 01-86-01 - ZAST Bílý K...'!P131</f>
        <v>0</v>
      </c>
      <c r="AV67" s="78">
        <f>'SO 01-86-01 - ZAST Bílý K...'!J33</f>
        <v>0</v>
      </c>
      <c r="AW67" s="78">
        <f>'SO 01-86-01 - ZAST Bílý K...'!J34</f>
        <v>0</v>
      </c>
      <c r="AX67" s="78">
        <f>'SO 01-86-01 - ZAST Bílý K...'!J35</f>
        <v>0</v>
      </c>
      <c r="AY67" s="78">
        <f>'SO 01-86-01 - ZAST Bílý K...'!J36</f>
        <v>0</v>
      </c>
      <c r="AZ67" s="78">
        <f>'SO 01-86-01 - ZAST Bílý K...'!F33</f>
        <v>0</v>
      </c>
      <c r="BA67" s="78">
        <f>'SO 01-86-01 - ZAST Bílý K...'!F34</f>
        <v>0</v>
      </c>
      <c r="BB67" s="78">
        <f>'SO 01-86-01 - ZAST Bílý K...'!F35</f>
        <v>0</v>
      </c>
      <c r="BC67" s="78">
        <f>'SO 01-86-01 - ZAST Bílý K...'!F36</f>
        <v>0</v>
      </c>
      <c r="BD67" s="80">
        <f>'SO 01-86-01 - ZAST Bílý K...'!F37</f>
        <v>0</v>
      </c>
      <c r="BT67" s="81" t="s">
        <v>77</v>
      </c>
      <c r="BV67" s="81" t="s">
        <v>71</v>
      </c>
      <c r="BW67" s="81" t="s">
        <v>115</v>
      </c>
      <c r="BX67" s="81" t="s">
        <v>5</v>
      </c>
      <c r="CL67" s="81" t="s">
        <v>19</v>
      </c>
      <c r="CM67" s="81" t="s">
        <v>79</v>
      </c>
    </row>
    <row r="68" spans="1:91" s="6" customFormat="1" ht="24.75" customHeight="1">
      <c r="A68" s="72" t="s">
        <v>73</v>
      </c>
      <c r="B68" s="73"/>
      <c r="C68" s="74"/>
      <c r="D68" s="294" t="s">
        <v>116</v>
      </c>
      <c r="E68" s="294"/>
      <c r="F68" s="294"/>
      <c r="G68" s="294"/>
      <c r="H68" s="294"/>
      <c r="I68" s="75"/>
      <c r="J68" s="294" t="s">
        <v>117</v>
      </c>
      <c r="K68" s="294"/>
      <c r="L68" s="294"/>
      <c r="M68" s="294"/>
      <c r="N68" s="294"/>
      <c r="O68" s="294"/>
      <c r="P68" s="294"/>
      <c r="Q68" s="294"/>
      <c r="R68" s="294"/>
      <c r="S68" s="294"/>
      <c r="T68" s="294"/>
      <c r="U68" s="294"/>
      <c r="V68" s="294"/>
      <c r="W68" s="294"/>
      <c r="X68" s="294"/>
      <c r="Y68" s="294"/>
      <c r="Z68" s="294"/>
      <c r="AA68" s="294"/>
      <c r="AB68" s="294"/>
      <c r="AC68" s="294"/>
      <c r="AD68" s="294"/>
      <c r="AE68" s="294"/>
      <c r="AF68" s="294"/>
      <c r="AG68" s="318">
        <f>'SO 01-86-02 - ZAST Chotyn...'!J30</f>
        <v>0</v>
      </c>
      <c r="AH68" s="319"/>
      <c r="AI68" s="319"/>
      <c r="AJ68" s="319"/>
      <c r="AK68" s="319"/>
      <c r="AL68" s="319"/>
      <c r="AM68" s="319"/>
      <c r="AN68" s="318">
        <f t="shared" si="0"/>
        <v>0</v>
      </c>
      <c r="AO68" s="319"/>
      <c r="AP68" s="319"/>
      <c r="AQ68" s="76" t="s">
        <v>76</v>
      </c>
      <c r="AR68" s="73"/>
      <c r="AS68" s="77">
        <v>0</v>
      </c>
      <c r="AT68" s="78">
        <f t="shared" si="1"/>
        <v>0</v>
      </c>
      <c r="AU68" s="79">
        <f>'SO 01-86-02 - ZAST Chotyn...'!P133</f>
        <v>0</v>
      </c>
      <c r="AV68" s="78">
        <f>'SO 01-86-02 - ZAST Chotyn...'!J33</f>
        <v>0</v>
      </c>
      <c r="AW68" s="78">
        <f>'SO 01-86-02 - ZAST Chotyn...'!J34</f>
        <v>0</v>
      </c>
      <c r="AX68" s="78">
        <f>'SO 01-86-02 - ZAST Chotyn...'!J35</f>
        <v>0</v>
      </c>
      <c r="AY68" s="78">
        <f>'SO 01-86-02 - ZAST Chotyn...'!J36</f>
        <v>0</v>
      </c>
      <c r="AZ68" s="78">
        <f>'SO 01-86-02 - ZAST Chotyn...'!F33</f>
        <v>0</v>
      </c>
      <c r="BA68" s="78">
        <f>'SO 01-86-02 - ZAST Chotyn...'!F34</f>
        <v>0</v>
      </c>
      <c r="BB68" s="78">
        <f>'SO 01-86-02 - ZAST Chotyn...'!F35</f>
        <v>0</v>
      </c>
      <c r="BC68" s="78">
        <f>'SO 01-86-02 - ZAST Chotyn...'!F36</f>
        <v>0</v>
      </c>
      <c r="BD68" s="80">
        <f>'SO 01-86-02 - ZAST Chotyn...'!F37</f>
        <v>0</v>
      </c>
      <c r="BT68" s="81" t="s">
        <v>77</v>
      </c>
      <c r="BV68" s="81" t="s">
        <v>71</v>
      </c>
      <c r="BW68" s="81" t="s">
        <v>118</v>
      </c>
      <c r="BX68" s="81" t="s">
        <v>5</v>
      </c>
      <c r="CL68" s="81" t="s">
        <v>19</v>
      </c>
      <c r="CM68" s="81" t="s">
        <v>79</v>
      </c>
    </row>
    <row r="69" spans="1:91" s="6" customFormat="1" ht="24.75" customHeight="1">
      <c r="B69" s="73"/>
      <c r="C69" s="74"/>
      <c r="D69" s="294" t="s">
        <v>119</v>
      </c>
      <c r="E69" s="294"/>
      <c r="F69" s="294"/>
      <c r="G69" s="294"/>
      <c r="H69" s="294"/>
      <c r="I69" s="75"/>
      <c r="J69" s="294" t="s">
        <v>120</v>
      </c>
      <c r="K69" s="294"/>
      <c r="L69" s="294"/>
      <c r="M69" s="294"/>
      <c r="N69" s="294"/>
      <c r="O69" s="294"/>
      <c r="P69" s="294"/>
      <c r="Q69" s="294"/>
      <c r="R69" s="294"/>
      <c r="S69" s="294"/>
      <c r="T69" s="294"/>
      <c r="U69" s="294"/>
      <c r="V69" s="294"/>
      <c r="W69" s="294"/>
      <c r="X69" s="294"/>
      <c r="Y69" s="294"/>
      <c r="Z69" s="294"/>
      <c r="AA69" s="294"/>
      <c r="AB69" s="294"/>
      <c r="AC69" s="294"/>
      <c r="AD69" s="294"/>
      <c r="AE69" s="294"/>
      <c r="AF69" s="294"/>
      <c r="AG69" s="328">
        <f>ROUND(SUM(AG70:AG71),2)</f>
        <v>0</v>
      </c>
      <c r="AH69" s="319"/>
      <c r="AI69" s="319"/>
      <c r="AJ69" s="319"/>
      <c r="AK69" s="319"/>
      <c r="AL69" s="319"/>
      <c r="AM69" s="319"/>
      <c r="AN69" s="318">
        <f t="shared" si="0"/>
        <v>0</v>
      </c>
      <c r="AO69" s="319"/>
      <c r="AP69" s="319"/>
      <c r="AQ69" s="76" t="s">
        <v>76</v>
      </c>
      <c r="AR69" s="73"/>
      <c r="AS69" s="77">
        <f>ROUND(SUM(AS70:AS71),2)</f>
        <v>0</v>
      </c>
      <c r="AT69" s="78">
        <f t="shared" si="1"/>
        <v>0</v>
      </c>
      <c r="AU69" s="79">
        <f>ROUND(SUM(AU70:AU71),5)</f>
        <v>0</v>
      </c>
      <c r="AV69" s="78">
        <f>ROUND(AZ69*L29,2)</f>
        <v>0</v>
      </c>
      <c r="AW69" s="78">
        <f>ROUND(BA69*L30,2)</f>
        <v>0</v>
      </c>
      <c r="AX69" s="78">
        <f>ROUND(BB69*L29,2)</f>
        <v>0</v>
      </c>
      <c r="AY69" s="78">
        <f>ROUND(BC69*L30,2)</f>
        <v>0</v>
      </c>
      <c r="AZ69" s="78">
        <f>ROUND(SUM(AZ70:AZ71),2)</f>
        <v>0</v>
      </c>
      <c r="BA69" s="78">
        <f>ROUND(SUM(BA70:BA71),2)</f>
        <v>0</v>
      </c>
      <c r="BB69" s="78">
        <f>ROUND(SUM(BB70:BB71),2)</f>
        <v>0</v>
      </c>
      <c r="BC69" s="78">
        <f>ROUND(SUM(BC70:BC71),2)</f>
        <v>0</v>
      </c>
      <c r="BD69" s="80">
        <f>ROUND(SUM(BD70:BD71),2)</f>
        <v>0</v>
      </c>
      <c r="BS69" s="81" t="s">
        <v>68</v>
      </c>
      <c r="BT69" s="81" t="s">
        <v>77</v>
      </c>
      <c r="BV69" s="81" t="s">
        <v>71</v>
      </c>
      <c r="BW69" s="81" t="s">
        <v>121</v>
      </c>
      <c r="BX69" s="81" t="s">
        <v>5</v>
      </c>
      <c r="CL69" s="81" t="s">
        <v>19</v>
      </c>
      <c r="CM69" s="81" t="s">
        <v>79</v>
      </c>
    </row>
    <row r="70" spans="1:91" s="3" customFormat="1" ht="23.25" customHeight="1">
      <c r="A70" s="72" t="s">
        <v>73</v>
      </c>
      <c r="B70" s="46"/>
      <c r="C70" s="9"/>
      <c r="D70" s="9"/>
      <c r="E70" s="298" t="s">
        <v>119</v>
      </c>
      <c r="F70" s="298"/>
      <c r="G70" s="298"/>
      <c r="H70" s="298"/>
      <c r="I70" s="298"/>
      <c r="J70" s="9"/>
      <c r="K70" s="298" t="s">
        <v>120</v>
      </c>
      <c r="L70" s="298"/>
      <c r="M70" s="298"/>
      <c r="N70" s="298"/>
      <c r="O70" s="298"/>
      <c r="P70" s="298"/>
      <c r="Q70" s="298"/>
      <c r="R70" s="298"/>
      <c r="S70" s="298"/>
      <c r="T70" s="298"/>
      <c r="U70" s="298"/>
      <c r="V70" s="298"/>
      <c r="W70" s="298"/>
      <c r="X70" s="298"/>
      <c r="Y70" s="298"/>
      <c r="Z70" s="298"/>
      <c r="AA70" s="298"/>
      <c r="AB70" s="298"/>
      <c r="AC70" s="298"/>
      <c r="AD70" s="298"/>
      <c r="AE70" s="298"/>
      <c r="AF70" s="298"/>
      <c r="AG70" s="329">
        <f>'SO 90-90 - Odpady'!J30</f>
        <v>0</v>
      </c>
      <c r="AH70" s="330"/>
      <c r="AI70" s="330"/>
      <c r="AJ70" s="330"/>
      <c r="AK70" s="330"/>
      <c r="AL70" s="330"/>
      <c r="AM70" s="330"/>
      <c r="AN70" s="329">
        <f t="shared" si="0"/>
        <v>0</v>
      </c>
      <c r="AO70" s="330"/>
      <c r="AP70" s="330"/>
      <c r="AQ70" s="82" t="s">
        <v>122</v>
      </c>
      <c r="AR70" s="46"/>
      <c r="AS70" s="83">
        <v>0</v>
      </c>
      <c r="AT70" s="84">
        <f t="shared" si="1"/>
        <v>0</v>
      </c>
      <c r="AU70" s="85">
        <f>'SO 90-90 - Odpady'!P90</f>
        <v>0</v>
      </c>
      <c r="AV70" s="84">
        <f>'SO 90-90 - Odpady'!J33</f>
        <v>0</v>
      </c>
      <c r="AW70" s="84">
        <f>'SO 90-90 - Odpady'!J34</f>
        <v>0</v>
      </c>
      <c r="AX70" s="84">
        <f>'SO 90-90 - Odpady'!J35</f>
        <v>0</v>
      </c>
      <c r="AY70" s="84">
        <f>'SO 90-90 - Odpady'!J36</f>
        <v>0</v>
      </c>
      <c r="AZ70" s="84">
        <f>'SO 90-90 - Odpady'!F33</f>
        <v>0</v>
      </c>
      <c r="BA70" s="84">
        <f>'SO 90-90 - Odpady'!F34</f>
        <v>0</v>
      </c>
      <c r="BB70" s="84">
        <f>'SO 90-90 - Odpady'!F35</f>
        <v>0</v>
      </c>
      <c r="BC70" s="84">
        <f>'SO 90-90 - Odpady'!F36</f>
        <v>0</v>
      </c>
      <c r="BD70" s="86">
        <f>'SO 90-90 - Odpady'!F37</f>
        <v>0</v>
      </c>
      <c r="BT70" s="26" t="s">
        <v>79</v>
      </c>
      <c r="BU70" s="26" t="s">
        <v>123</v>
      </c>
      <c r="BV70" s="26" t="s">
        <v>71</v>
      </c>
      <c r="BW70" s="26" t="s">
        <v>121</v>
      </c>
      <c r="BX70" s="26" t="s">
        <v>5</v>
      </c>
      <c r="CL70" s="26" t="s">
        <v>19</v>
      </c>
      <c r="CM70" s="26" t="s">
        <v>79</v>
      </c>
    </row>
    <row r="71" spans="1:91" s="3" customFormat="1" ht="23.25" customHeight="1">
      <c r="A71" s="72" t="s">
        <v>73</v>
      </c>
      <c r="B71" s="46"/>
      <c r="C71" s="9"/>
      <c r="D71" s="9"/>
      <c r="E71" s="298" t="s">
        <v>124</v>
      </c>
      <c r="F71" s="298"/>
      <c r="G71" s="298"/>
      <c r="H71" s="298"/>
      <c r="I71" s="298"/>
      <c r="J71" s="9"/>
      <c r="K71" s="298" t="s">
        <v>125</v>
      </c>
      <c r="L71" s="298"/>
      <c r="M71" s="298"/>
      <c r="N71" s="298"/>
      <c r="O71" s="298"/>
      <c r="P71" s="298"/>
      <c r="Q71" s="298"/>
      <c r="R71" s="298"/>
      <c r="S71" s="298"/>
      <c r="T71" s="298"/>
      <c r="U71" s="298"/>
      <c r="V71" s="298"/>
      <c r="W71" s="298"/>
      <c r="X71" s="298"/>
      <c r="Y71" s="298"/>
      <c r="Z71" s="298"/>
      <c r="AA71" s="298"/>
      <c r="AB71" s="298"/>
      <c r="AC71" s="298"/>
      <c r="AD71" s="298"/>
      <c r="AE71" s="298"/>
      <c r="AF71" s="298"/>
      <c r="AG71" s="329">
        <f>'SO 90-90.1 - Odpady_kateg...'!J32</f>
        <v>0</v>
      </c>
      <c r="AH71" s="330"/>
      <c r="AI71" s="330"/>
      <c r="AJ71" s="330"/>
      <c r="AK71" s="330"/>
      <c r="AL71" s="330"/>
      <c r="AM71" s="330"/>
      <c r="AN71" s="329">
        <f t="shared" si="0"/>
        <v>0</v>
      </c>
      <c r="AO71" s="330"/>
      <c r="AP71" s="330"/>
      <c r="AQ71" s="82" t="s">
        <v>122</v>
      </c>
      <c r="AR71" s="46"/>
      <c r="AS71" s="83">
        <v>0</v>
      </c>
      <c r="AT71" s="84">
        <f t="shared" si="1"/>
        <v>0</v>
      </c>
      <c r="AU71" s="85">
        <f>'SO 90-90.1 - Odpady_kateg...'!P87</f>
        <v>0</v>
      </c>
      <c r="AV71" s="84">
        <f>'SO 90-90.1 - Odpady_kateg...'!J35</f>
        <v>0</v>
      </c>
      <c r="AW71" s="84">
        <f>'SO 90-90.1 - Odpady_kateg...'!J36</f>
        <v>0</v>
      </c>
      <c r="AX71" s="84">
        <f>'SO 90-90.1 - Odpady_kateg...'!J37</f>
        <v>0</v>
      </c>
      <c r="AY71" s="84">
        <f>'SO 90-90.1 - Odpady_kateg...'!J38</f>
        <v>0</v>
      </c>
      <c r="AZ71" s="84">
        <f>'SO 90-90.1 - Odpady_kateg...'!F35</f>
        <v>0</v>
      </c>
      <c r="BA71" s="84">
        <f>'SO 90-90.1 - Odpady_kateg...'!F36</f>
        <v>0</v>
      </c>
      <c r="BB71" s="84">
        <f>'SO 90-90.1 - Odpady_kateg...'!F37</f>
        <v>0</v>
      </c>
      <c r="BC71" s="84">
        <f>'SO 90-90.1 - Odpady_kateg...'!F38</f>
        <v>0</v>
      </c>
      <c r="BD71" s="86">
        <f>'SO 90-90.1 - Odpady_kateg...'!F39</f>
        <v>0</v>
      </c>
      <c r="BT71" s="26" t="s">
        <v>79</v>
      </c>
      <c r="BV71" s="26" t="s">
        <v>71</v>
      </c>
      <c r="BW71" s="26" t="s">
        <v>126</v>
      </c>
      <c r="BX71" s="26" t="s">
        <v>121</v>
      </c>
      <c r="CL71" s="26" t="s">
        <v>19</v>
      </c>
    </row>
    <row r="72" spans="1:91" s="6" customFormat="1" ht="16.5" customHeight="1">
      <c r="A72" s="72" t="s">
        <v>73</v>
      </c>
      <c r="B72" s="73"/>
      <c r="C72" s="74"/>
      <c r="D72" s="294" t="s">
        <v>127</v>
      </c>
      <c r="E72" s="294"/>
      <c r="F72" s="294"/>
      <c r="G72" s="294"/>
      <c r="H72" s="294"/>
      <c r="I72" s="75"/>
      <c r="J72" s="294" t="s">
        <v>128</v>
      </c>
      <c r="K72" s="294"/>
      <c r="L72" s="294"/>
      <c r="M72" s="294"/>
      <c r="N72" s="294"/>
      <c r="O72" s="294"/>
      <c r="P72" s="294"/>
      <c r="Q72" s="294"/>
      <c r="R72" s="294"/>
      <c r="S72" s="294"/>
      <c r="T72" s="294"/>
      <c r="U72" s="294"/>
      <c r="V72" s="294"/>
      <c r="W72" s="294"/>
      <c r="X72" s="294"/>
      <c r="Y72" s="294"/>
      <c r="Z72" s="294"/>
      <c r="AA72" s="294"/>
      <c r="AB72" s="294"/>
      <c r="AC72" s="294"/>
      <c r="AD72" s="294"/>
      <c r="AE72" s="294"/>
      <c r="AF72" s="294"/>
      <c r="AG72" s="318">
        <f>'VON - Vedlejší a ostatní ...'!J30</f>
        <v>0</v>
      </c>
      <c r="AH72" s="319"/>
      <c r="AI72" s="319"/>
      <c r="AJ72" s="319"/>
      <c r="AK72" s="319"/>
      <c r="AL72" s="319"/>
      <c r="AM72" s="319"/>
      <c r="AN72" s="318">
        <f t="shared" si="0"/>
        <v>0</v>
      </c>
      <c r="AO72" s="319"/>
      <c r="AP72" s="319"/>
      <c r="AQ72" s="76" t="s">
        <v>76</v>
      </c>
      <c r="AR72" s="73"/>
      <c r="AS72" s="77">
        <v>0</v>
      </c>
      <c r="AT72" s="78">
        <f t="shared" si="1"/>
        <v>0</v>
      </c>
      <c r="AU72" s="79">
        <f>'VON - Vedlejší a ostatní ...'!P81</f>
        <v>0</v>
      </c>
      <c r="AV72" s="78">
        <f>'VON - Vedlejší a ostatní ...'!J33</f>
        <v>0</v>
      </c>
      <c r="AW72" s="78">
        <f>'VON - Vedlejší a ostatní ...'!J34</f>
        <v>0</v>
      </c>
      <c r="AX72" s="78">
        <f>'VON - Vedlejší a ostatní ...'!J35</f>
        <v>0</v>
      </c>
      <c r="AY72" s="78">
        <f>'VON - Vedlejší a ostatní ...'!J36</f>
        <v>0</v>
      </c>
      <c r="AZ72" s="78">
        <f>'VON - Vedlejší a ostatní ...'!F33</f>
        <v>0</v>
      </c>
      <c r="BA72" s="78">
        <f>'VON - Vedlejší a ostatní ...'!F34</f>
        <v>0</v>
      </c>
      <c r="BB72" s="78">
        <f>'VON - Vedlejší a ostatní ...'!F35</f>
        <v>0</v>
      </c>
      <c r="BC72" s="78">
        <f>'VON - Vedlejší a ostatní ...'!F36</f>
        <v>0</v>
      </c>
      <c r="BD72" s="80">
        <f>'VON - Vedlejší a ostatní ...'!F37</f>
        <v>0</v>
      </c>
      <c r="BT72" s="81" t="s">
        <v>77</v>
      </c>
      <c r="BV72" s="81" t="s">
        <v>71</v>
      </c>
      <c r="BW72" s="81" t="s">
        <v>129</v>
      </c>
      <c r="BX72" s="81" t="s">
        <v>5</v>
      </c>
      <c r="CL72" s="81" t="s">
        <v>19</v>
      </c>
      <c r="CM72" s="81" t="s">
        <v>79</v>
      </c>
    </row>
    <row r="73" spans="1:91" s="6" customFormat="1" ht="16.5" customHeight="1">
      <c r="A73" s="72" t="s">
        <v>73</v>
      </c>
      <c r="B73" s="73"/>
      <c r="C73" s="74"/>
      <c r="D73" s="294" t="s">
        <v>130</v>
      </c>
      <c r="E73" s="294"/>
      <c r="F73" s="294"/>
      <c r="G73" s="294"/>
      <c r="H73" s="294"/>
      <c r="I73" s="75"/>
      <c r="J73" s="294" t="s">
        <v>131</v>
      </c>
      <c r="K73" s="294"/>
      <c r="L73" s="294"/>
      <c r="M73" s="294"/>
      <c r="N73" s="294"/>
      <c r="O73" s="294"/>
      <c r="P73" s="294"/>
      <c r="Q73" s="294"/>
      <c r="R73" s="294"/>
      <c r="S73" s="294"/>
      <c r="T73" s="294"/>
      <c r="U73" s="294"/>
      <c r="V73" s="294"/>
      <c r="W73" s="294"/>
      <c r="X73" s="294"/>
      <c r="Y73" s="294"/>
      <c r="Z73" s="294"/>
      <c r="AA73" s="294"/>
      <c r="AB73" s="294"/>
      <c r="AC73" s="294"/>
      <c r="AD73" s="294"/>
      <c r="AE73" s="294"/>
      <c r="AF73" s="294"/>
      <c r="AG73" s="318">
        <f>'OBJ - Dodávka objednatele'!J30</f>
        <v>0</v>
      </c>
      <c r="AH73" s="319"/>
      <c r="AI73" s="319"/>
      <c r="AJ73" s="319"/>
      <c r="AK73" s="319"/>
      <c r="AL73" s="319"/>
      <c r="AM73" s="319"/>
      <c r="AN73" s="318">
        <f t="shared" si="0"/>
        <v>0</v>
      </c>
      <c r="AO73" s="319"/>
      <c r="AP73" s="319"/>
      <c r="AQ73" s="76" t="s">
        <v>76</v>
      </c>
      <c r="AR73" s="73"/>
      <c r="AS73" s="87">
        <v>0</v>
      </c>
      <c r="AT73" s="88">
        <f t="shared" si="1"/>
        <v>0</v>
      </c>
      <c r="AU73" s="89">
        <f>'OBJ - Dodávka objednatele'!P81</f>
        <v>0</v>
      </c>
      <c r="AV73" s="88">
        <f>'OBJ - Dodávka objednatele'!J33</f>
        <v>0</v>
      </c>
      <c r="AW73" s="88">
        <f>'OBJ - Dodávka objednatele'!J34</f>
        <v>0</v>
      </c>
      <c r="AX73" s="88">
        <f>'OBJ - Dodávka objednatele'!J35</f>
        <v>0</v>
      </c>
      <c r="AY73" s="88">
        <f>'OBJ - Dodávka objednatele'!J36</f>
        <v>0</v>
      </c>
      <c r="AZ73" s="88">
        <f>'OBJ - Dodávka objednatele'!F33</f>
        <v>0</v>
      </c>
      <c r="BA73" s="88">
        <f>'OBJ - Dodávka objednatele'!F34</f>
        <v>0</v>
      </c>
      <c r="BB73" s="88">
        <f>'OBJ - Dodávka objednatele'!F35</f>
        <v>0</v>
      </c>
      <c r="BC73" s="88">
        <f>'OBJ - Dodávka objednatele'!F36</f>
        <v>0</v>
      </c>
      <c r="BD73" s="90">
        <f>'OBJ - Dodávka objednatele'!F37</f>
        <v>0</v>
      </c>
      <c r="BT73" s="81" t="s">
        <v>77</v>
      </c>
      <c r="BV73" s="81" t="s">
        <v>71</v>
      </c>
      <c r="BW73" s="81" t="s">
        <v>132</v>
      </c>
      <c r="BX73" s="81" t="s">
        <v>5</v>
      </c>
      <c r="CL73" s="81" t="s">
        <v>19</v>
      </c>
      <c r="CM73" s="81" t="s">
        <v>79</v>
      </c>
    </row>
    <row r="74" spans="1:91" s="1" customFormat="1" ht="30" customHeight="1">
      <c r="B74" s="33"/>
      <c r="AR74" s="33"/>
    </row>
    <row r="75" spans="1:91" s="1" customFormat="1" ht="6.95" customHeight="1">
      <c r="B75" s="42"/>
      <c r="C75" s="43"/>
      <c r="D75" s="43"/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43"/>
      <c r="AI75" s="43"/>
      <c r="AJ75" s="43"/>
      <c r="AK75" s="43"/>
      <c r="AL75" s="43"/>
      <c r="AM75" s="43"/>
      <c r="AN75" s="43"/>
      <c r="AO75" s="43"/>
      <c r="AP75" s="43"/>
      <c r="AQ75" s="43"/>
      <c r="AR75" s="33"/>
    </row>
  </sheetData>
  <sheetProtection algorithmName="SHA-512" hashValue="XAiR20QwstxjzouQAutNQKczkDGfi6IsE+dMTSxGHYjrIXACKTOb1fyE0TmQH6c8PXe5O3DAOmVs8XlExJfgeA==" saltValue="HH1MSLaXU+Qj8y24h5I+vBzQkD1MdkITO570h2VEV2h+ShpDptJ47W7IdSrZTJ3sSjbILP6ymoEnzWZ7jiuZuA==" spinCount="100000" sheet="1" objects="1" scenarios="1" formatColumns="0" formatRows="0"/>
  <mergeCells count="114">
    <mergeCell ref="AN70:AP70"/>
    <mergeCell ref="AG70:AM70"/>
    <mergeCell ref="AN71:AP71"/>
    <mergeCell ref="AG71:AM71"/>
    <mergeCell ref="AN72:AP72"/>
    <mergeCell ref="AG72:AM72"/>
    <mergeCell ref="AN73:AP73"/>
    <mergeCell ref="AG73:AM73"/>
    <mergeCell ref="AG54:AM54"/>
    <mergeCell ref="AN54:AP54"/>
    <mergeCell ref="AN65:AP65"/>
    <mergeCell ref="AG65:AM65"/>
    <mergeCell ref="AN66:AP66"/>
    <mergeCell ref="AG66:AM66"/>
    <mergeCell ref="AN67:AP67"/>
    <mergeCell ref="AG67:AM67"/>
    <mergeCell ref="AN68:AP68"/>
    <mergeCell ref="AG68:AM68"/>
    <mergeCell ref="AN69:AP69"/>
    <mergeCell ref="AG69:AM69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56:AM56"/>
    <mergeCell ref="AG58:AM58"/>
    <mergeCell ref="AM47:AN47"/>
    <mergeCell ref="AM49:AP49"/>
    <mergeCell ref="AM50:AP50"/>
    <mergeCell ref="AS49:AT51"/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D69:H69"/>
    <mergeCell ref="J69:AF69"/>
    <mergeCell ref="E70:I70"/>
    <mergeCell ref="K70:AF70"/>
    <mergeCell ref="E71:I71"/>
    <mergeCell ref="K71:AF71"/>
    <mergeCell ref="D72:H72"/>
    <mergeCell ref="J72:AF72"/>
    <mergeCell ref="D73:H73"/>
    <mergeCell ref="J73:AF73"/>
    <mergeCell ref="L45:AJ45"/>
    <mergeCell ref="D65:H65"/>
    <mergeCell ref="J65:AF65"/>
    <mergeCell ref="D66:H66"/>
    <mergeCell ref="J66:AF66"/>
    <mergeCell ref="D67:H67"/>
    <mergeCell ref="J67:AF67"/>
    <mergeCell ref="D68:H68"/>
    <mergeCell ref="J68:AF68"/>
    <mergeCell ref="AG64:AM64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</mergeCells>
  <hyperlinks>
    <hyperlink ref="A55" location="'SO 01-10-01 - Železniční ...'!C2" display="/" xr:uid="{00000000-0004-0000-0000-000000000000}"/>
    <hyperlink ref="A56" location="'SO 01-10-01.1 - Následná ...'!C2" display="/" xr:uid="{00000000-0004-0000-0000-000001000000}"/>
    <hyperlink ref="A57" location="'SO 01-12-01 - ZAST Bílý K...'!C2" display="/" xr:uid="{00000000-0004-0000-0000-000002000000}"/>
    <hyperlink ref="A58" location="'SO 01-12-02 - ZAST Chotyn...'!C2" display="/" xr:uid="{00000000-0004-0000-0000-000003000000}"/>
    <hyperlink ref="A59" location="'SO 01-13-01 - Železniční ...'!C2" display="/" xr:uid="{00000000-0004-0000-0000-000004000000}"/>
    <hyperlink ref="A60" location="'SO 01-13-02 - Železniční ...'!C2" display="/" xr:uid="{00000000-0004-0000-0000-000005000000}"/>
    <hyperlink ref="A61" location="'SO 01-20-01 - Železniční ...'!C2" display="/" xr:uid="{00000000-0004-0000-0000-000006000000}"/>
    <hyperlink ref="A62" location="'SO 01-20-02 - Železniční ...'!C2" display="/" xr:uid="{00000000-0004-0000-0000-000007000000}"/>
    <hyperlink ref="A63" location="'SO 01-20-03 - Železniční ...'!C2" display="/" xr:uid="{00000000-0004-0000-0000-000008000000}"/>
    <hyperlink ref="A64" location="'SO 01-20-04 - Železniční ...'!C2" display="/" xr:uid="{00000000-0004-0000-0000-000009000000}"/>
    <hyperlink ref="A65" location="'SO 01-21-01 - Železniční ...'!C2" display="/" xr:uid="{00000000-0004-0000-0000-00000A000000}"/>
    <hyperlink ref="A66" location="'SO 01-14-01 - Výstroj tra...'!C2" display="/" xr:uid="{00000000-0004-0000-0000-00000B000000}"/>
    <hyperlink ref="A67" location="'SO 01-86-01 - ZAST Bílý K...'!C2" display="/" xr:uid="{00000000-0004-0000-0000-00000C000000}"/>
    <hyperlink ref="A68" location="'SO 01-86-02 - ZAST Chotyn...'!C2" display="/" xr:uid="{00000000-0004-0000-0000-00000D000000}"/>
    <hyperlink ref="A70" location="'SO 90-90 - Odpady'!C2" display="/" xr:uid="{00000000-0004-0000-0000-00000E000000}"/>
    <hyperlink ref="A71" location="'SO 90-90.1 - Odpady_kateg...'!C2" display="/" xr:uid="{00000000-0004-0000-0000-00000F000000}"/>
    <hyperlink ref="A72" location="'VON - Vedlejší a ostatní ...'!C2" display="/" xr:uid="{00000000-0004-0000-0000-000010000000}"/>
    <hyperlink ref="A73" location="'OBJ - Dodávka objednatele'!C2" display="/" xr:uid="{00000000-0004-0000-0000-000011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56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103</v>
      </c>
      <c r="AZ2" s="198" t="s">
        <v>2169</v>
      </c>
      <c r="BA2" s="198" t="s">
        <v>2170</v>
      </c>
      <c r="BB2" s="198" t="s">
        <v>165</v>
      </c>
      <c r="BC2" s="198" t="s">
        <v>2171</v>
      </c>
      <c r="BD2" s="198" t="s">
        <v>79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  <c r="AZ3" s="198" t="s">
        <v>2172</v>
      </c>
      <c r="BA3" s="198" t="s">
        <v>2173</v>
      </c>
      <c r="BB3" s="198" t="s">
        <v>19</v>
      </c>
      <c r="BC3" s="198" t="s">
        <v>2174</v>
      </c>
      <c r="BD3" s="198" t="s">
        <v>79</v>
      </c>
    </row>
    <row r="4" spans="2:56" ht="24.95" customHeight="1">
      <c r="B4" s="21"/>
      <c r="D4" s="22" t="s">
        <v>133</v>
      </c>
      <c r="L4" s="21"/>
      <c r="M4" s="91" t="s">
        <v>10</v>
      </c>
      <c r="AT4" s="18" t="s">
        <v>4</v>
      </c>
      <c r="AZ4" s="198" t="s">
        <v>2175</v>
      </c>
      <c r="BA4" s="198" t="s">
        <v>19</v>
      </c>
      <c r="BB4" s="198" t="s">
        <v>19</v>
      </c>
      <c r="BC4" s="198" t="s">
        <v>2176</v>
      </c>
      <c r="BD4" s="198" t="s">
        <v>79</v>
      </c>
    </row>
    <row r="5" spans="2:56" ht="6.95" customHeight="1">
      <c r="B5" s="21"/>
      <c r="L5" s="21"/>
      <c r="AZ5" s="198" t="s">
        <v>2177</v>
      </c>
      <c r="BA5" s="198" t="s">
        <v>2178</v>
      </c>
      <c r="BB5" s="198" t="s">
        <v>187</v>
      </c>
      <c r="BC5" s="198" t="s">
        <v>2179</v>
      </c>
      <c r="BD5" s="198" t="s">
        <v>79</v>
      </c>
    </row>
    <row r="6" spans="2:56" ht="12" customHeight="1">
      <c r="B6" s="21"/>
      <c r="D6" s="28" t="s">
        <v>16</v>
      </c>
      <c r="L6" s="21"/>
      <c r="AZ6" s="198" t="s">
        <v>2180</v>
      </c>
      <c r="BA6" s="198" t="s">
        <v>2181</v>
      </c>
      <c r="BB6" s="198" t="s">
        <v>19</v>
      </c>
      <c r="BC6" s="198" t="s">
        <v>2182</v>
      </c>
      <c r="BD6" s="198" t="s">
        <v>79</v>
      </c>
    </row>
    <row r="7" spans="2:5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  <c r="AZ7" s="198" t="s">
        <v>2183</v>
      </c>
      <c r="BA7" s="198" t="s">
        <v>19</v>
      </c>
      <c r="BB7" s="198" t="s">
        <v>19</v>
      </c>
      <c r="BC7" s="198" t="s">
        <v>2184</v>
      </c>
      <c r="BD7" s="198" t="s">
        <v>79</v>
      </c>
    </row>
    <row r="8" spans="2:56" s="1" customFormat="1" ht="12" customHeight="1">
      <c r="B8" s="33"/>
      <c r="D8" s="28" t="s">
        <v>134</v>
      </c>
      <c r="L8" s="33"/>
    </row>
    <row r="9" spans="2:56" s="1" customFormat="1" ht="16.5" customHeight="1">
      <c r="B9" s="33"/>
      <c r="E9" s="296" t="s">
        <v>2185</v>
      </c>
      <c r="F9" s="335"/>
      <c r="G9" s="335"/>
      <c r="H9" s="335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1239</v>
      </c>
      <c r="L20" s="33"/>
    </row>
    <row r="21" spans="2:12" s="1" customFormat="1" ht="18" customHeight="1">
      <c r="B21" s="33"/>
      <c r="E21" s="26" t="s">
        <v>1240</v>
      </c>
      <c r="I21" s="28" t="s">
        <v>27</v>
      </c>
      <c r="J21" s="26" t="s">
        <v>1241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ROUND(J92,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ROUND((SUM(BE92:BE568)),  2)</f>
        <v>0</v>
      </c>
      <c r="I33" s="94">
        <v>0.21</v>
      </c>
      <c r="J33" s="84">
        <f>ROUND(((SUM(BE92:BE568))*I33),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ROUND((SUM(BF92:BF568)),  2)</f>
        <v>0</v>
      </c>
      <c r="I34" s="94">
        <v>0.12</v>
      </c>
      <c r="J34" s="84">
        <f>ROUND(((SUM(BF92:BF568))*I34),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ROUND((SUM(BG92:BG568)),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ROUND((SUM(BH92:BH568)),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ROUND((SUM(BI92:BI568)),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01-20-03 - Železniční most v evid. km 12,888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>Prodin a.s.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J92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J93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J94</f>
        <v>0</v>
      </c>
      <c r="L61" s="108"/>
    </row>
    <row r="62" spans="2:47" s="9" customFormat="1" ht="19.899999999999999" customHeight="1">
      <c r="B62" s="108"/>
      <c r="D62" s="109" t="s">
        <v>1242</v>
      </c>
      <c r="E62" s="110"/>
      <c r="F62" s="110"/>
      <c r="G62" s="110"/>
      <c r="H62" s="110"/>
      <c r="I62" s="110"/>
      <c r="J62" s="111">
        <f>J161</f>
        <v>0</v>
      </c>
      <c r="L62" s="108"/>
    </row>
    <row r="63" spans="2:47" s="9" customFormat="1" ht="19.899999999999999" customHeight="1">
      <c r="B63" s="108"/>
      <c r="D63" s="109" t="s">
        <v>1243</v>
      </c>
      <c r="E63" s="110"/>
      <c r="F63" s="110"/>
      <c r="G63" s="110"/>
      <c r="H63" s="110"/>
      <c r="I63" s="110"/>
      <c r="J63" s="111">
        <f>J207</f>
        <v>0</v>
      </c>
      <c r="L63" s="108"/>
    </row>
    <row r="64" spans="2:47" s="9" customFormat="1" ht="19.899999999999999" customHeight="1">
      <c r="B64" s="108"/>
      <c r="D64" s="109" t="s">
        <v>1244</v>
      </c>
      <c r="E64" s="110"/>
      <c r="F64" s="110"/>
      <c r="G64" s="110"/>
      <c r="H64" s="110"/>
      <c r="I64" s="110"/>
      <c r="J64" s="111">
        <f>J274</f>
        <v>0</v>
      </c>
      <c r="L64" s="108"/>
    </row>
    <row r="65" spans="2:12" s="9" customFormat="1" ht="19.899999999999999" customHeight="1">
      <c r="B65" s="108"/>
      <c r="D65" s="109" t="s">
        <v>142</v>
      </c>
      <c r="E65" s="110"/>
      <c r="F65" s="110"/>
      <c r="G65" s="110"/>
      <c r="H65" s="110"/>
      <c r="I65" s="110"/>
      <c r="J65" s="111">
        <f>J321</f>
        <v>0</v>
      </c>
      <c r="L65" s="108"/>
    </row>
    <row r="66" spans="2:12" s="9" customFormat="1" ht="19.899999999999999" customHeight="1">
      <c r="B66" s="108"/>
      <c r="D66" s="109" t="s">
        <v>1245</v>
      </c>
      <c r="E66" s="110"/>
      <c r="F66" s="110"/>
      <c r="G66" s="110"/>
      <c r="H66" s="110"/>
      <c r="I66" s="110"/>
      <c r="J66" s="111">
        <f>J331</f>
        <v>0</v>
      </c>
      <c r="L66" s="108"/>
    </row>
    <row r="67" spans="2:12" s="9" customFormat="1" ht="19.899999999999999" customHeight="1">
      <c r="B67" s="108"/>
      <c r="D67" s="109" t="s">
        <v>2186</v>
      </c>
      <c r="E67" s="110"/>
      <c r="F67" s="110"/>
      <c r="G67" s="110"/>
      <c r="H67" s="110"/>
      <c r="I67" s="110"/>
      <c r="J67" s="111">
        <f>J337</f>
        <v>0</v>
      </c>
      <c r="L67" s="108"/>
    </row>
    <row r="68" spans="2:12" s="9" customFormat="1" ht="19.899999999999999" customHeight="1">
      <c r="B68" s="108"/>
      <c r="D68" s="109" t="s">
        <v>143</v>
      </c>
      <c r="E68" s="110"/>
      <c r="F68" s="110"/>
      <c r="G68" s="110"/>
      <c r="H68" s="110"/>
      <c r="I68" s="110"/>
      <c r="J68" s="111">
        <f>J351</f>
        <v>0</v>
      </c>
      <c r="L68" s="108"/>
    </row>
    <row r="69" spans="2:12" s="9" customFormat="1" ht="19.899999999999999" customHeight="1">
      <c r="B69" s="108"/>
      <c r="D69" s="109" t="s">
        <v>1246</v>
      </c>
      <c r="E69" s="110"/>
      <c r="F69" s="110"/>
      <c r="G69" s="110"/>
      <c r="H69" s="110"/>
      <c r="I69" s="110"/>
      <c r="J69" s="111">
        <f>J473</f>
        <v>0</v>
      </c>
      <c r="L69" s="108"/>
    </row>
    <row r="70" spans="2:12" s="8" customFormat="1" ht="24.95" customHeight="1">
      <c r="B70" s="104"/>
      <c r="D70" s="105" t="s">
        <v>1247</v>
      </c>
      <c r="E70" s="106"/>
      <c r="F70" s="106"/>
      <c r="G70" s="106"/>
      <c r="H70" s="106"/>
      <c r="I70" s="106"/>
      <c r="J70" s="107">
        <f>J477</f>
        <v>0</v>
      </c>
      <c r="L70" s="104"/>
    </row>
    <row r="71" spans="2:12" s="9" customFormat="1" ht="19.899999999999999" customHeight="1">
      <c r="B71" s="108"/>
      <c r="D71" s="109" t="s">
        <v>1248</v>
      </c>
      <c r="E71" s="110"/>
      <c r="F71" s="110"/>
      <c r="G71" s="110"/>
      <c r="H71" s="110"/>
      <c r="I71" s="110"/>
      <c r="J71" s="111">
        <f>J478</f>
        <v>0</v>
      </c>
      <c r="L71" s="108"/>
    </row>
    <row r="72" spans="2:12" s="8" customFormat="1" ht="24.95" customHeight="1">
      <c r="B72" s="104"/>
      <c r="D72" s="105" t="s">
        <v>586</v>
      </c>
      <c r="E72" s="106"/>
      <c r="F72" s="106"/>
      <c r="G72" s="106"/>
      <c r="H72" s="106"/>
      <c r="I72" s="106"/>
      <c r="J72" s="107">
        <f>J536</f>
        <v>0</v>
      </c>
      <c r="L72" s="104"/>
    </row>
    <row r="73" spans="2:12" s="1" customFormat="1" ht="21.75" customHeight="1">
      <c r="B73" s="33"/>
      <c r="L73" s="33"/>
    </row>
    <row r="74" spans="2:12" s="1" customFormat="1" ht="6.95" customHeight="1">
      <c r="B74" s="42"/>
      <c r="C74" s="43"/>
      <c r="D74" s="43"/>
      <c r="E74" s="43"/>
      <c r="F74" s="43"/>
      <c r="G74" s="43"/>
      <c r="H74" s="43"/>
      <c r="I74" s="43"/>
      <c r="J74" s="43"/>
      <c r="K74" s="43"/>
      <c r="L74" s="33"/>
    </row>
    <row r="78" spans="2:12" s="1" customFormat="1" ht="6.95" customHeight="1">
      <c r="B78" s="44"/>
      <c r="C78" s="45"/>
      <c r="D78" s="45"/>
      <c r="E78" s="45"/>
      <c r="F78" s="45"/>
      <c r="G78" s="45"/>
      <c r="H78" s="45"/>
      <c r="I78" s="45"/>
      <c r="J78" s="45"/>
      <c r="K78" s="45"/>
      <c r="L78" s="33"/>
    </row>
    <row r="79" spans="2:12" s="1" customFormat="1" ht="24.95" customHeight="1">
      <c r="B79" s="33"/>
      <c r="C79" s="22" t="s">
        <v>145</v>
      </c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16</v>
      </c>
      <c r="L81" s="33"/>
    </row>
    <row r="82" spans="2:65" s="1" customFormat="1" ht="16.5" customHeight="1">
      <c r="B82" s="33"/>
      <c r="E82" s="333" t="str">
        <f>E7</f>
        <v>Prostá rekonstrukce trati v úseku Chrastava - Hrádek nad Nisou</v>
      </c>
      <c r="F82" s="334"/>
      <c r="G82" s="334"/>
      <c r="H82" s="334"/>
      <c r="L82" s="33"/>
    </row>
    <row r="83" spans="2:65" s="1" customFormat="1" ht="12" customHeight="1">
      <c r="B83" s="33"/>
      <c r="C83" s="28" t="s">
        <v>134</v>
      </c>
      <c r="L83" s="33"/>
    </row>
    <row r="84" spans="2:65" s="1" customFormat="1" ht="16.5" customHeight="1">
      <c r="B84" s="33"/>
      <c r="E84" s="296" t="str">
        <f>E9</f>
        <v>SO 01-20-03 - Železniční most v evid. km 12,888</v>
      </c>
      <c r="F84" s="335"/>
      <c r="G84" s="335"/>
      <c r="H84" s="335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21</v>
      </c>
      <c r="F86" s="26" t="str">
        <f>F12</f>
        <v xml:space="preserve"> </v>
      </c>
      <c r="I86" s="28" t="s">
        <v>23</v>
      </c>
      <c r="J86" s="50" t="str">
        <f>IF(J12="","",J12)</f>
        <v>24. 1. 2025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25</v>
      </c>
      <c r="F88" s="26" t="str">
        <f>E15</f>
        <v xml:space="preserve"> </v>
      </c>
      <c r="I88" s="28" t="s">
        <v>30</v>
      </c>
      <c r="J88" s="31" t="str">
        <f>E21</f>
        <v>Prodin a.s.</v>
      </c>
      <c r="L88" s="33"/>
    </row>
    <row r="89" spans="2:65" s="1" customFormat="1" ht="15.2" customHeight="1">
      <c r="B89" s="33"/>
      <c r="C89" s="28" t="s">
        <v>28</v>
      </c>
      <c r="F89" s="26" t="str">
        <f>IF(E18="","",E18)</f>
        <v>Vyplň údaj</v>
      </c>
      <c r="I89" s="28" t="s">
        <v>32</v>
      </c>
      <c r="J89" s="31" t="str">
        <f>E24</f>
        <v xml:space="preserve"> </v>
      </c>
      <c r="L89" s="33"/>
    </row>
    <row r="90" spans="2:65" s="1" customFormat="1" ht="10.35" customHeight="1">
      <c r="B90" s="33"/>
      <c r="L90" s="33"/>
    </row>
    <row r="91" spans="2:65" s="10" customFormat="1" ht="29.25" customHeight="1">
      <c r="B91" s="112"/>
      <c r="C91" s="113" t="s">
        <v>146</v>
      </c>
      <c r="D91" s="114" t="s">
        <v>54</v>
      </c>
      <c r="E91" s="114" t="s">
        <v>50</v>
      </c>
      <c r="F91" s="114" t="s">
        <v>51</v>
      </c>
      <c r="G91" s="114" t="s">
        <v>147</v>
      </c>
      <c r="H91" s="114" t="s">
        <v>148</v>
      </c>
      <c r="I91" s="114" t="s">
        <v>149</v>
      </c>
      <c r="J91" s="114" t="s">
        <v>138</v>
      </c>
      <c r="K91" s="115" t="s">
        <v>150</v>
      </c>
      <c r="L91" s="112"/>
      <c r="M91" s="57" t="s">
        <v>19</v>
      </c>
      <c r="N91" s="58" t="s">
        <v>39</v>
      </c>
      <c r="O91" s="58" t="s">
        <v>151</v>
      </c>
      <c r="P91" s="58" t="s">
        <v>152</v>
      </c>
      <c r="Q91" s="58" t="s">
        <v>153</v>
      </c>
      <c r="R91" s="58" t="s">
        <v>154</v>
      </c>
      <c r="S91" s="58" t="s">
        <v>155</v>
      </c>
      <c r="T91" s="59" t="s">
        <v>156</v>
      </c>
    </row>
    <row r="92" spans="2:65" s="1" customFormat="1" ht="22.9" customHeight="1">
      <c r="B92" s="33"/>
      <c r="C92" s="62" t="s">
        <v>157</v>
      </c>
      <c r="J92" s="116">
        <f>BK92</f>
        <v>0</v>
      </c>
      <c r="L92" s="33"/>
      <c r="M92" s="60"/>
      <c r="N92" s="51"/>
      <c r="O92" s="51"/>
      <c r="P92" s="117">
        <f>P93+P477+P536</f>
        <v>0</v>
      </c>
      <c r="Q92" s="51"/>
      <c r="R92" s="117">
        <f>R93+R477+R536</f>
        <v>2749.9928223100001</v>
      </c>
      <c r="S92" s="51"/>
      <c r="T92" s="118">
        <f>T93+T477+T536</f>
        <v>783.21257000000003</v>
      </c>
      <c r="AT92" s="18" t="s">
        <v>68</v>
      </c>
      <c r="AU92" s="18" t="s">
        <v>139</v>
      </c>
      <c r="BK92" s="119">
        <f>BK93+BK477+BK536</f>
        <v>0</v>
      </c>
    </row>
    <row r="93" spans="2:65" s="11" customFormat="1" ht="25.9" customHeight="1">
      <c r="B93" s="120"/>
      <c r="D93" s="121" t="s">
        <v>68</v>
      </c>
      <c r="E93" s="122" t="s">
        <v>158</v>
      </c>
      <c r="F93" s="122" t="s">
        <v>159</v>
      </c>
      <c r="I93" s="123"/>
      <c r="J93" s="124">
        <f>BK93</f>
        <v>0</v>
      </c>
      <c r="L93" s="120"/>
      <c r="M93" s="125"/>
      <c r="P93" s="126">
        <f>P94+P161+P207+P274+P321+P331+P337+P351+P473</f>
        <v>0</v>
      </c>
      <c r="R93" s="126">
        <f>R94+R161+R207+R274+R321+R331+R337+R351+R473</f>
        <v>2749.3141716499999</v>
      </c>
      <c r="T93" s="127">
        <f>T94+T161+T207+T274+T321+T331+T337+T351+T473</f>
        <v>783.21257000000003</v>
      </c>
      <c r="AR93" s="121" t="s">
        <v>77</v>
      </c>
      <c r="AT93" s="128" t="s">
        <v>68</v>
      </c>
      <c r="AU93" s="128" t="s">
        <v>69</v>
      </c>
      <c r="AY93" s="121" t="s">
        <v>160</v>
      </c>
      <c r="BK93" s="129">
        <f>BK94+BK161+BK207+BK274+BK321+BK331+BK337+BK351+BK473</f>
        <v>0</v>
      </c>
    </row>
    <row r="94" spans="2:65" s="11" customFormat="1" ht="22.9" customHeight="1">
      <c r="B94" s="120"/>
      <c r="D94" s="121" t="s">
        <v>68</v>
      </c>
      <c r="E94" s="130" t="s">
        <v>77</v>
      </c>
      <c r="F94" s="130" t="s">
        <v>161</v>
      </c>
      <c r="I94" s="123"/>
      <c r="J94" s="131">
        <f>BK94</f>
        <v>0</v>
      </c>
      <c r="L94" s="120"/>
      <c r="M94" s="125"/>
      <c r="P94" s="126">
        <f>SUM(P95:P160)</f>
        <v>0</v>
      </c>
      <c r="R94" s="126">
        <f>SUM(R95:R160)</f>
        <v>1420.74945</v>
      </c>
      <c r="T94" s="127">
        <f>SUM(T95:T160)</f>
        <v>26.369999999999997</v>
      </c>
      <c r="AR94" s="121" t="s">
        <v>77</v>
      </c>
      <c r="AT94" s="128" t="s">
        <v>68</v>
      </c>
      <c r="AU94" s="128" t="s">
        <v>77</v>
      </c>
      <c r="AY94" s="121" t="s">
        <v>160</v>
      </c>
      <c r="BK94" s="129">
        <f>SUM(BK95:BK160)</f>
        <v>0</v>
      </c>
    </row>
    <row r="95" spans="2:65" s="1" customFormat="1" ht="16.5" customHeight="1">
      <c r="B95" s="33"/>
      <c r="C95" s="132" t="s">
        <v>77</v>
      </c>
      <c r="D95" s="132" t="s">
        <v>162</v>
      </c>
      <c r="E95" s="133" t="s">
        <v>1249</v>
      </c>
      <c r="F95" s="134" t="s">
        <v>1250</v>
      </c>
      <c r="G95" s="135" t="s">
        <v>187</v>
      </c>
      <c r="H95" s="136">
        <v>75</v>
      </c>
      <c r="I95" s="137"/>
      <c r="J95" s="138">
        <f>ROUND(I95*H95,2)</f>
        <v>0</v>
      </c>
      <c r="K95" s="134" t="s">
        <v>1251</v>
      </c>
      <c r="L95" s="33"/>
      <c r="M95" s="139" t="s">
        <v>19</v>
      </c>
      <c r="N95" s="140" t="s">
        <v>40</v>
      </c>
      <c r="P95" s="141">
        <f>O95*H95</f>
        <v>0</v>
      </c>
      <c r="Q95" s="141">
        <v>3.0000000000000001E-5</v>
      </c>
      <c r="R95" s="141">
        <f>Q95*H95</f>
        <v>2.2500000000000003E-3</v>
      </c>
      <c r="S95" s="141">
        <v>0</v>
      </c>
      <c r="T95" s="142">
        <f>S95*H95</f>
        <v>0</v>
      </c>
      <c r="AR95" s="143" t="s">
        <v>167</v>
      </c>
      <c r="AT95" s="143" t="s">
        <v>162</v>
      </c>
      <c r="AU95" s="143" t="s">
        <v>79</v>
      </c>
      <c r="AY95" s="18" t="s">
        <v>160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77</v>
      </c>
      <c r="BK95" s="144">
        <f>ROUND(I95*H95,2)</f>
        <v>0</v>
      </c>
      <c r="BL95" s="18" t="s">
        <v>167</v>
      </c>
      <c r="BM95" s="143" t="s">
        <v>2187</v>
      </c>
    </row>
    <row r="96" spans="2:65" s="1" customFormat="1" ht="11.25">
      <c r="B96" s="33"/>
      <c r="D96" s="145" t="s">
        <v>169</v>
      </c>
      <c r="F96" s="146" t="s">
        <v>1253</v>
      </c>
      <c r="I96" s="147"/>
      <c r="L96" s="33"/>
      <c r="M96" s="148"/>
      <c r="T96" s="54"/>
      <c r="AT96" s="18" t="s">
        <v>169</v>
      </c>
      <c r="AU96" s="18" t="s">
        <v>79</v>
      </c>
    </row>
    <row r="97" spans="2:65" s="1" customFormat="1" ht="11.25">
      <c r="B97" s="33"/>
      <c r="D97" s="193" t="s">
        <v>1254</v>
      </c>
      <c r="F97" s="194" t="s">
        <v>1255</v>
      </c>
      <c r="I97" s="147"/>
      <c r="L97" s="33"/>
      <c r="M97" s="148"/>
      <c r="T97" s="54"/>
      <c r="AT97" s="18" t="s">
        <v>1254</v>
      </c>
      <c r="AU97" s="18" t="s">
        <v>79</v>
      </c>
    </row>
    <row r="98" spans="2:65" s="12" customFormat="1" ht="11.25">
      <c r="B98" s="149"/>
      <c r="D98" s="145" t="s">
        <v>171</v>
      </c>
      <c r="E98" s="150" t="s">
        <v>19</v>
      </c>
      <c r="F98" s="151" t="s">
        <v>1701</v>
      </c>
      <c r="H98" s="152">
        <v>75</v>
      </c>
      <c r="I98" s="153"/>
      <c r="L98" s="149"/>
      <c r="M98" s="154"/>
      <c r="T98" s="155"/>
      <c r="AT98" s="150" t="s">
        <v>171</v>
      </c>
      <c r="AU98" s="150" t="s">
        <v>79</v>
      </c>
      <c r="AV98" s="12" t="s">
        <v>79</v>
      </c>
      <c r="AW98" s="12" t="s">
        <v>31</v>
      </c>
      <c r="AX98" s="12" t="s">
        <v>77</v>
      </c>
      <c r="AY98" s="150" t="s">
        <v>160</v>
      </c>
    </row>
    <row r="99" spans="2:65" s="1" customFormat="1" ht="16.5" customHeight="1">
      <c r="B99" s="33"/>
      <c r="C99" s="132" t="s">
        <v>79</v>
      </c>
      <c r="D99" s="132" t="s">
        <v>162</v>
      </c>
      <c r="E99" s="133" t="s">
        <v>2188</v>
      </c>
      <c r="F99" s="134" t="s">
        <v>2189</v>
      </c>
      <c r="G99" s="135" t="s">
        <v>187</v>
      </c>
      <c r="H99" s="136">
        <v>45</v>
      </c>
      <c r="I99" s="137"/>
      <c r="J99" s="138">
        <f>ROUND(I99*H99,2)</f>
        <v>0</v>
      </c>
      <c r="K99" s="134" t="s">
        <v>1251</v>
      </c>
      <c r="L99" s="33"/>
      <c r="M99" s="139" t="s">
        <v>19</v>
      </c>
      <c r="N99" s="140" t="s">
        <v>40</v>
      </c>
      <c r="P99" s="141">
        <f>O99*H99</f>
        <v>0</v>
      </c>
      <c r="Q99" s="141">
        <v>0</v>
      </c>
      <c r="R99" s="141">
        <f>Q99*H99</f>
        <v>0</v>
      </c>
      <c r="S99" s="141">
        <v>0.58599999999999997</v>
      </c>
      <c r="T99" s="142">
        <f>S99*H99</f>
        <v>26.369999999999997</v>
      </c>
      <c r="AR99" s="143" t="s">
        <v>167</v>
      </c>
      <c r="AT99" s="143" t="s">
        <v>162</v>
      </c>
      <c r="AU99" s="143" t="s">
        <v>79</v>
      </c>
      <c r="AY99" s="18" t="s">
        <v>160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77</v>
      </c>
      <c r="BK99" s="144">
        <f>ROUND(I99*H99,2)</f>
        <v>0</v>
      </c>
      <c r="BL99" s="18" t="s">
        <v>167</v>
      </c>
      <c r="BM99" s="143" t="s">
        <v>2190</v>
      </c>
    </row>
    <row r="100" spans="2:65" s="1" customFormat="1" ht="19.5">
      <c r="B100" s="33"/>
      <c r="D100" s="145" t="s">
        <v>169</v>
      </c>
      <c r="F100" s="146" t="s">
        <v>2191</v>
      </c>
      <c r="I100" s="147"/>
      <c r="L100" s="33"/>
      <c r="M100" s="148"/>
      <c r="T100" s="54"/>
      <c r="AT100" s="18" t="s">
        <v>169</v>
      </c>
      <c r="AU100" s="18" t="s">
        <v>79</v>
      </c>
    </row>
    <row r="101" spans="2:65" s="1" customFormat="1" ht="11.25">
      <c r="B101" s="33"/>
      <c r="D101" s="193" t="s">
        <v>1254</v>
      </c>
      <c r="F101" s="194" t="s">
        <v>2192</v>
      </c>
      <c r="I101" s="147"/>
      <c r="L101" s="33"/>
      <c r="M101" s="148"/>
      <c r="T101" s="54"/>
      <c r="AT101" s="18" t="s">
        <v>1254</v>
      </c>
      <c r="AU101" s="18" t="s">
        <v>79</v>
      </c>
    </row>
    <row r="102" spans="2:65" s="12" customFormat="1" ht="11.25">
      <c r="B102" s="149"/>
      <c r="D102" s="145" t="s">
        <v>171</v>
      </c>
      <c r="E102" s="150" t="s">
        <v>19</v>
      </c>
      <c r="F102" s="151" t="s">
        <v>2193</v>
      </c>
      <c r="H102" s="152">
        <v>45</v>
      </c>
      <c r="I102" s="153"/>
      <c r="L102" s="149"/>
      <c r="M102" s="154"/>
      <c r="T102" s="155"/>
      <c r="AT102" s="150" t="s">
        <v>171</v>
      </c>
      <c r="AU102" s="150" t="s">
        <v>79</v>
      </c>
      <c r="AV102" s="12" t="s">
        <v>79</v>
      </c>
      <c r="AW102" s="12" t="s">
        <v>31</v>
      </c>
      <c r="AX102" s="12" t="s">
        <v>77</v>
      </c>
      <c r="AY102" s="150" t="s">
        <v>160</v>
      </c>
    </row>
    <row r="103" spans="2:65" s="1" customFormat="1" ht="16.5" customHeight="1">
      <c r="B103" s="33"/>
      <c r="C103" s="132" t="s">
        <v>178</v>
      </c>
      <c r="D103" s="132" t="s">
        <v>162</v>
      </c>
      <c r="E103" s="133" t="s">
        <v>2194</v>
      </c>
      <c r="F103" s="134" t="s">
        <v>2195</v>
      </c>
      <c r="G103" s="135" t="s">
        <v>298</v>
      </c>
      <c r="H103" s="136">
        <v>20</v>
      </c>
      <c r="I103" s="137"/>
      <c r="J103" s="138">
        <f>ROUND(I103*H103,2)</f>
        <v>0</v>
      </c>
      <c r="K103" s="134" t="s">
        <v>1251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2.1930000000000002E-2</v>
      </c>
      <c r="R103" s="141">
        <f>Q103*H103</f>
        <v>0.43860000000000005</v>
      </c>
      <c r="S103" s="141">
        <v>0</v>
      </c>
      <c r="T103" s="142">
        <f>S103*H103</f>
        <v>0</v>
      </c>
      <c r="AR103" s="143" t="s">
        <v>167</v>
      </c>
      <c r="AT103" s="143" t="s">
        <v>162</v>
      </c>
      <c r="AU103" s="143" t="s">
        <v>79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2196</v>
      </c>
    </row>
    <row r="104" spans="2:65" s="1" customFormat="1" ht="11.25">
      <c r="B104" s="33"/>
      <c r="D104" s="145" t="s">
        <v>169</v>
      </c>
      <c r="F104" s="146" t="s">
        <v>2197</v>
      </c>
      <c r="I104" s="147"/>
      <c r="L104" s="33"/>
      <c r="M104" s="148"/>
      <c r="T104" s="54"/>
      <c r="AT104" s="18" t="s">
        <v>169</v>
      </c>
      <c r="AU104" s="18" t="s">
        <v>79</v>
      </c>
    </row>
    <row r="105" spans="2:65" s="1" customFormat="1" ht="11.25">
      <c r="B105" s="33"/>
      <c r="D105" s="193" t="s">
        <v>1254</v>
      </c>
      <c r="F105" s="194" t="s">
        <v>2198</v>
      </c>
      <c r="I105" s="147"/>
      <c r="L105" s="33"/>
      <c r="M105" s="148"/>
      <c r="T105" s="54"/>
      <c r="AT105" s="18" t="s">
        <v>1254</v>
      </c>
      <c r="AU105" s="18" t="s">
        <v>79</v>
      </c>
    </row>
    <row r="106" spans="2:65" s="12" customFormat="1" ht="11.25">
      <c r="B106" s="149"/>
      <c r="D106" s="145" t="s">
        <v>171</v>
      </c>
      <c r="E106" s="150" t="s">
        <v>19</v>
      </c>
      <c r="F106" s="151" t="s">
        <v>2199</v>
      </c>
      <c r="H106" s="152">
        <v>20</v>
      </c>
      <c r="I106" s="153"/>
      <c r="L106" s="149"/>
      <c r="M106" s="154"/>
      <c r="T106" s="155"/>
      <c r="AT106" s="150" t="s">
        <v>171</v>
      </c>
      <c r="AU106" s="150" t="s">
        <v>79</v>
      </c>
      <c r="AV106" s="12" t="s">
        <v>79</v>
      </c>
      <c r="AW106" s="12" t="s">
        <v>31</v>
      </c>
      <c r="AX106" s="12" t="s">
        <v>69</v>
      </c>
      <c r="AY106" s="150" t="s">
        <v>160</v>
      </c>
    </row>
    <row r="107" spans="2:65" s="13" customFormat="1" ht="11.25">
      <c r="B107" s="156"/>
      <c r="D107" s="145" t="s">
        <v>171</v>
      </c>
      <c r="E107" s="157" t="s">
        <v>19</v>
      </c>
      <c r="F107" s="158" t="s">
        <v>184</v>
      </c>
      <c r="H107" s="159">
        <v>20</v>
      </c>
      <c r="I107" s="160"/>
      <c r="L107" s="156"/>
      <c r="M107" s="161"/>
      <c r="T107" s="162"/>
      <c r="AT107" s="157" t="s">
        <v>171</v>
      </c>
      <c r="AU107" s="157" t="s">
        <v>79</v>
      </c>
      <c r="AV107" s="13" t="s">
        <v>167</v>
      </c>
      <c r="AW107" s="13" t="s">
        <v>31</v>
      </c>
      <c r="AX107" s="13" t="s">
        <v>77</v>
      </c>
      <c r="AY107" s="157" t="s">
        <v>160</v>
      </c>
    </row>
    <row r="108" spans="2:65" s="1" customFormat="1" ht="16.5" customHeight="1">
      <c r="B108" s="33"/>
      <c r="C108" s="132" t="s">
        <v>167</v>
      </c>
      <c r="D108" s="132" t="s">
        <v>162</v>
      </c>
      <c r="E108" s="133" t="s">
        <v>2200</v>
      </c>
      <c r="F108" s="134" t="s">
        <v>2201</v>
      </c>
      <c r="G108" s="135" t="s">
        <v>298</v>
      </c>
      <c r="H108" s="136">
        <v>60</v>
      </c>
      <c r="I108" s="137"/>
      <c r="J108" s="138">
        <f>ROUND(I108*H108,2)</f>
        <v>0</v>
      </c>
      <c r="K108" s="134" t="s">
        <v>1251</v>
      </c>
      <c r="L108" s="33"/>
      <c r="M108" s="139" t="s">
        <v>19</v>
      </c>
      <c r="N108" s="140" t="s">
        <v>40</v>
      </c>
      <c r="P108" s="141">
        <f>O108*H108</f>
        <v>0</v>
      </c>
      <c r="Q108" s="141">
        <v>2.6980000000000001E-2</v>
      </c>
      <c r="R108" s="141">
        <f>Q108*H108</f>
        <v>1.6188</v>
      </c>
      <c r="S108" s="141">
        <v>0</v>
      </c>
      <c r="T108" s="142">
        <f>S108*H108</f>
        <v>0</v>
      </c>
      <c r="AR108" s="143" t="s">
        <v>167</v>
      </c>
      <c r="AT108" s="143" t="s">
        <v>162</v>
      </c>
      <c r="AU108" s="143" t="s">
        <v>79</v>
      </c>
      <c r="AY108" s="18" t="s">
        <v>160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77</v>
      </c>
      <c r="BK108" s="144">
        <f>ROUND(I108*H108,2)</f>
        <v>0</v>
      </c>
      <c r="BL108" s="18" t="s">
        <v>167</v>
      </c>
      <c r="BM108" s="143" t="s">
        <v>2202</v>
      </c>
    </row>
    <row r="109" spans="2:65" s="1" customFormat="1" ht="11.25">
      <c r="B109" s="33"/>
      <c r="D109" s="145" t="s">
        <v>169</v>
      </c>
      <c r="F109" s="146" t="s">
        <v>2203</v>
      </c>
      <c r="I109" s="147"/>
      <c r="L109" s="33"/>
      <c r="M109" s="148"/>
      <c r="T109" s="54"/>
      <c r="AT109" s="18" t="s">
        <v>169</v>
      </c>
      <c r="AU109" s="18" t="s">
        <v>79</v>
      </c>
    </row>
    <row r="110" spans="2:65" s="1" customFormat="1" ht="11.25">
      <c r="B110" s="33"/>
      <c r="D110" s="193" t="s">
        <v>1254</v>
      </c>
      <c r="F110" s="194" t="s">
        <v>2204</v>
      </c>
      <c r="I110" s="147"/>
      <c r="L110" s="33"/>
      <c r="M110" s="148"/>
      <c r="T110" s="54"/>
      <c r="AT110" s="18" t="s">
        <v>1254</v>
      </c>
      <c r="AU110" s="18" t="s">
        <v>79</v>
      </c>
    </row>
    <row r="111" spans="2:65" s="12" customFormat="1" ht="11.25">
      <c r="B111" s="149"/>
      <c r="D111" s="145" t="s">
        <v>171</v>
      </c>
      <c r="E111" s="150" t="s">
        <v>19</v>
      </c>
      <c r="F111" s="151" t="s">
        <v>363</v>
      </c>
      <c r="H111" s="152">
        <v>30</v>
      </c>
      <c r="I111" s="153"/>
      <c r="L111" s="149"/>
      <c r="M111" s="154"/>
      <c r="T111" s="155"/>
      <c r="AT111" s="150" t="s">
        <v>171</v>
      </c>
      <c r="AU111" s="150" t="s">
        <v>79</v>
      </c>
      <c r="AV111" s="12" t="s">
        <v>79</v>
      </c>
      <c r="AW111" s="12" t="s">
        <v>31</v>
      </c>
      <c r="AX111" s="12" t="s">
        <v>69</v>
      </c>
      <c r="AY111" s="150" t="s">
        <v>160</v>
      </c>
    </row>
    <row r="112" spans="2:65" s="12" customFormat="1" ht="11.25">
      <c r="B112" s="149"/>
      <c r="D112" s="145" t="s">
        <v>171</v>
      </c>
      <c r="E112" s="150" t="s">
        <v>19</v>
      </c>
      <c r="F112" s="151" t="s">
        <v>363</v>
      </c>
      <c r="H112" s="152">
        <v>30</v>
      </c>
      <c r="I112" s="153"/>
      <c r="L112" s="149"/>
      <c r="M112" s="154"/>
      <c r="T112" s="155"/>
      <c r="AT112" s="150" t="s">
        <v>171</v>
      </c>
      <c r="AU112" s="150" t="s">
        <v>79</v>
      </c>
      <c r="AV112" s="12" t="s">
        <v>79</v>
      </c>
      <c r="AW112" s="12" t="s">
        <v>31</v>
      </c>
      <c r="AX112" s="12" t="s">
        <v>69</v>
      </c>
      <c r="AY112" s="150" t="s">
        <v>160</v>
      </c>
    </row>
    <row r="113" spans="2:65" s="13" customFormat="1" ht="11.25">
      <c r="B113" s="156"/>
      <c r="D113" s="145" t="s">
        <v>171</v>
      </c>
      <c r="E113" s="157" t="s">
        <v>19</v>
      </c>
      <c r="F113" s="158" t="s">
        <v>184</v>
      </c>
      <c r="H113" s="159">
        <v>60</v>
      </c>
      <c r="I113" s="160"/>
      <c r="L113" s="156"/>
      <c r="M113" s="161"/>
      <c r="T113" s="162"/>
      <c r="AT113" s="157" t="s">
        <v>171</v>
      </c>
      <c r="AU113" s="157" t="s">
        <v>79</v>
      </c>
      <c r="AV113" s="13" t="s">
        <v>167</v>
      </c>
      <c r="AW113" s="13" t="s">
        <v>31</v>
      </c>
      <c r="AX113" s="13" t="s">
        <v>77</v>
      </c>
      <c r="AY113" s="157" t="s">
        <v>160</v>
      </c>
    </row>
    <row r="114" spans="2:65" s="1" customFormat="1" ht="16.5" customHeight="1">
      <c r="B114" s="33"/>
      <c r="C114" s="132" t="s">
        <v>191</v>
      </c>
      <c r="D114" s="132" t="s">
        <v>162</v>
      </c>
      <c r="E114" s="133" t="s">
        <v>2205</v>
      </c>
      <c r="F114" s="134" t="s">
        <v>2206</v>
      </c>
      <c r="G114" s="135" t="s">
        <v>2207</v>
      </c>
      <c r="H114" s="136">
        <v>720</v>
      </c>
      <c r="I114" s="137"/>
      <c r="J114" s="138">
        <f>ROUND(I114*H114,2)</f>
        <v>0</v>
      </c>
      <c r="K114" s="134" t="s">
        <v>1251</v>
      </c>
      <c r="L114" s="33"/>
      <c r="M114" s="139" t="s">
        <v>19</v>
      </c>
      <c r="N114" s="140" t="s">
        <v>40</v>
      </c>
      <c r="P114" s="141">
        <f>O114*H114</f>
        <v>0</v>
      </c>
      <c r="Q114" s="141">
        <v>4.0000000000000003E-5</v>
      </c>
      <c r="R114" s="141">
        <f>Q114*H114</f>
        <v>2.8800000000000003E-2</v>
      </c>
      <c r="S114" s="141">
        <v>0</v>
      </c>
      <c r="T114" s="142">
        <f>S114*H114</f>
        <v>0</v>
      </c>
      <c r="AR114" s="143" t="s">
        <v>167</v>
      </c>
      <c r="AT114" s="143" t="s">
        <v>162</v>
      </c>
      <c r="AU114" s="143" t="s">
        <v>79</v>
      </c>
      <c r="AY114" s="18" t="s">
        <v>160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77</v>
      </c>
      <c r="BK114" s="144">
        <f>ROUND(I114*H114,2)</f>
        <v>0</v>
      </c>
      <c r="BL114" s="18" t="s">
        <v>167</v>
      </c>
      <c r="BM114" s="143" t="s">
        <v>2208</v>
      </c>
    </row>
    <row r="115" spans="2:65" s="1" customFormat="1" ht="11.25">
      <c r="B115" s="33"/>
      <c r="D115" s="145" t="s">
        <v>169</v>
      </c>
      <c r="F115" s="146" t="s">
        <v>2209</v>
      </c>
      <c r="I115" s="147"/>
      <c r="L115" s="33"/>
      <c r="M115" s="148"/>
      <c r="T115" s="54"/>
      <c r="AT115" s="18" t="s">
        <v>169</v>
      </c>
      <c r="AU115" s="18" t="s">
        <v>79</v>
      </c>
    </row>
    <row r="116" spans="2:65" s="1" customFormat="1" ht="11.25">
      <c r="B116" s="33"/>
      <c r="D116" s="193" t="s">
        <v>1254</v>
      </c>
      <c r="F116" s="194" t="s">
        <v>2210</v>
      </c>
      <c r="I116" s="147"/>
      <c r="L116" s="33"/>
      <c r="M116" s="148"/>
      <c r="T116" s="54"/>
      <c r="AT116" s="18" t="s">
        <v>1254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2211</v>
      </c>
      <c r="H117" s="152">
        <v>720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77</v>
      </c>
      <c r="AY117" s="150" t="s">
        <v>160</v>
      </c>
    </row>
    <row r="118" spans="2:65" s="1" customFormat="1" ht="24.2" customHeight="1">
      <c r="B118" s="33"/>
      <c r="C118" s="132" t="s">
        <v>195</v>
      </c>
      <c r="D118" s="132" t="s">
        <v>162</v>
      </c>
      <c r="E118" s="133" t="s">
        <v>2212</v>
      </c>
      <c r="F118" s="134" t="s">
        <v>2213</v>
      </c>
      <c r="G118" s="135" t="s">
        <v>165</v>
      </c>
      <c r="H118" s="136">
        <v>1014.085</v>
      </c>
      <c r="I118" s="137"/>
      <c r="J118" s="138">
        <f>ROUND(I118*H118,2)</f>
        <v>0</v>
      </c>
      <c r="K118" s="134" t="s">
        <v>1251</v>
      </c>
      <c r="L118" s="33"/>
      <c r="M118" s="139" t="s">
        <v>19</v>
      </c>
      <c r="N118" s="140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167</v>
      </c>
      <c r="AT118" s="143" t="s">
        <v>162</v>
      </c>
      <c r="AU118" s="143" t="s">
        <v>79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2214</v>
      </c>
    </row>
    <row r="119" spans="2:65" s="1" customFormat="1" ht="11.25">
      <c r="B119" s="33"/>
      <c r="D119" s="145" t="s">
        <v>169</v>
      </c>
      <c r="F119" s="146" t="s">
        <v>2215</v>
      </c>
      <c r="I119" s="147"/>
      <c r="L119" s="33"/>
      <c r="M119" s="148"/>
      <c r="T119" s="54"/>
      <c r="AT119" s="18" t="s">
        <v>169</v>
      </c>
      <c r="AU119" s="18" t="s">
        <v>79</v>
      </c>
    </row>
    <row r="120" spans="2:65" s="1" customFormat="1" ht="11.25">
      <c r="B120" s="33"/>
      <c r="D120" s="193" t="s">
        <v>1254</v>
      </c>
      <c r="F120" s="194" t="s">
        <v>2216</v>
      </c>
      <c r="I120" s="147"/>
      <c r="L120" s="33"/>
      <c r="M120" s="148"/>
      <c r="T120" s="54"/>
      <c r="AT120" s="18" t="s">
        <v>1254</v>
      </c>
      <c r="AU120" s="18" t="s">
        <v>79</v>
      </c>
    </row>
    <row r="121" spans="2:65" s="12" customFormat="1" ht="11.25">
      <c r="B121" s="149"/>
      <c r="D121" s="145" t="s">
        <v>171</v>
      </c>
      <c r="E121" s="150" t="s">
        <v>19</v>
      </c>
      <c r="F121" s="151" t="s">
        <v>2217</v>
      </c>
      <c r="H121" s="152">
        <v>1467.75</v>
      </c>
      <c r="I121" s="153"/>
      <c r="L121" s="149"/>
      <c r="M121" s="154"/>
      <c r="T121" s="155"/>
      <c r="AT121" s="150" t="s">
        <v>171</v>
      </c>
      <c r="AU121" s="150" t="s">
        <v>79</v>
      </c>
      <c r="AV121" s="12" t="s">
        <v>79</v>
      </c>
      <c r="AW121" s="12" t="s">
        <v>31</v>
      </c>
      <c r="AX121" s="12" t="s">
        <v>69</v>
      </c>
      <c r="AY121" s="150" t="s">
        <v>160</v>
      </c>
    </row>
    <row r="122" spans="2:65" s="12" customFormat="1" ht="11.25">
      <c r="B122" s="149"/>
      <c r="D122" s="145" t="s">
        <v>171</v>
      </c>
      <c r="E122" s="150" t="s">
        <v>19</v>
      </c>
      <c r="F122" s="151" t="s">
        <v>2218</v>
      </c>
      <c r="H122" s="152">
        <v>-265.68</v>
      </c>
      <c r="I122" s="153"/>
      <c r="L122" s="149"/>
      <c r="M122" s="154"/>
      <c r="T122" s="155"/>
      <c r="AT122" s="150" t="s">
        <v>171</v>
      </c>
      <c r="AU122" s="150" t="s">
        <v>79</v>
      </c>
      <c r="AV122" s="12" t="s">
        <v>79</v>
      </c>
      <c r="AW122" s="12" t="s">
        <v>31</v>
      </c>
      <c r="AX122" s="12" t="s">
        <v>69</v>
      </c>
      <c r="AY122" s="150" t="s">
        <v>160</v>
      </c>
    </row>
    <row r="123" spans="2:65" s="12" customFormat="1" ht="11.25">
      <c r="B123" s="149"/>
      <c r="D123" s="145" t="s">
        <v>171</v>
      </c>
      <c r="E123" s="150" t="s">
        <v>19</v>
      </c>
      <c r="F123" s="151" t="s">
        <v>2219</v>
      </c>
      <c r="H123" s="152">
        <v>-148.185</v>
      </c>
      <c r="I123" s="153"/>
      <c r="L123" s="149"/>
      <c r="M123" s="154"/>
      <c r="T123" s="155"/>
      <c r="AT123" s="150" t="s">
        <v>171</v>
      </c>
      <c r="AU123" s="150" t="s">
        <v>79</v>
      </c>
      <c r="AV123" s="12" t="s">
        <v>79</v>
      </c>
      <c r="AW123" s="12" t="s">
        <v>31</v>
      </c>
      <c r="AX123" s="12" t="s">
        <v>69</v>
      </c>
      <c r="AY123" s="150" t="s">
        <v>160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2220</v>
      </c>
      <c r="H124" s="152">
        <v>-23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69</v>
      </c>
      <c r="AY124" s="150" t="s">
        <v>160</v>
      </c>
    </row>
    <row r="125" spans="2:65" s="12" customFormat="1" ht="11.25">
      <c r="B125" s="149"/>
      <c r="D125" s="145" t="s">
        <v>171</v>
      </c>
      <c r="E125" s="150" t="s">
        <v>19</v>
      </c>
      <c r="F125" s="151" t="s">
        <v>2221</v>
      </c>
      <c r="H125" s="152">
        <v>-16.8</v>
      </c>
      <c r="I125" s="153"/>
      <c r="L125" s="149"/>
      <c r="M125" s="154"/>
      <c r="T125" s="155"/>
      <c r="AT125" s="150" t="s">
        <v>171</v>
      </c>
      <c r="AU125" s="150" t="s">
        <v>79</v>
      </c>
      <c r="AV125" s="12" t="s">
        <v>79</v>
      </c>
      <c r="AW125" s="12" t="s">
        <v>31</v>
      </c>
      <c r="AX125" s="12" t="s">
        <v>69</v>
      </c>
      <c r="AY125" s="150" t="s">
        <v>160</v>
      </c>
    </row>
    <row r="126" spans="2:65" s="13" customFormat="1" ht="11.25">
      <c r="B126" s="156"/>
      <c r="D126" s="145" t="s">
        <v>171</v>
      </c>
      <c r="E126" s="157" t="s">
        <v>2169</v>
      </c>
      <c r="F126" s="158" t="s">
        <v>184</v>
      </c>
      <c r="H126" s="159">
        <v>1014.085</v>
      </c>
      <c r="I126" s="160"/>
      <c r="L126" s="156"/>
      <c r="M126" s="161"/>
      <c r="T126" s="162"/>
      <c r="AT126" s="157" t="s">
        <v>171</v>
      </c>
      <c r="AU126" s="157" t="s">
        <v>79</v>
      </c>
      <c r="AV126" s="13" t="s">
        <v>167</v>
      </c>
      <c r="AW126" s="13" t="s">
        <v>31</v>
      </c>
      <c r="AX126" s="13" t="s">
        <v>77</v>
      </c>
      <c r="AY126" s="157" t="s">
        <v>160</v>
      </c>
    </row>
    <row r="127" spans="2:65" s="1" customFormat="1" ht="24.2" customHeight="1">
      <c r="B127" s="33"/>
      <c r="C127" s="132" t="s">
        <v>199</v>
      </c>
      <c r="D127" s="132" t="s">
        <v>162</v>
      </c>
      <c r="E127" s="133" t="s">
        <v>2222</v>
      </c>
      <c r="F127" s="134" t="s">
        <v>2223</v>
      </c>
      <c r="G127" s="135" t="s">
        <v>165</v>
      </c>
      <c r="H127" s="136">
        <v>1014.085</v>
      </c>
      <c r="I127" s="137"/>
      <c r="J127" s="138">
        <f>ROUND(I127*H127,2)</f>
        <v>0</v>
      </c>
      <c r="K127" s="134" t="s">
        <v>1251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167</v>
      </c>
      <c r="AT127" s="143" t="s">
        <v>162</v>
      </c>
      <c r="AU127" s="143" t="s">
        <v>79</v>
      </c>
      <c r="AY127" s="18" t="s">
        <v>160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77</v>
      </c>
      <c r="BK127" s="144">
        <f>ROUND(I127*H127,2)</f>
        <v>0</v>
      </c>
      <c r="BL127" s="18" t="s">
        <v>167</v>
      </c>
      <c r="BM127" s="143" t="s">
        <v>2224</v>
      </c>
    </row>
    <row r="128" spans="2:65" s="1" customFormat="1" ht="19.5">
      <c r="B128" s="33"/>
      <c r="D128" s="145" t="s">
        <v>169</v>
      </c>
      <c r="F128" s="146" t="s">
        <v>2225</v>
      </c>
      <c r="I128" s="147"/>
      <c r="L128" s="33"/>
      <c r="M128" s="148"/>
      <c r="T128" s="54"/>
      <c r="AT128" s="18" t="s">
        <v>169</v>
      </c>
      <c r="AU128" s="18" t="s">
        <v>79</v>
      </c>
    </row>
    <row r="129" spans="2:65" s="1" customFormat="1" ht="11.25">
      <c r="B129" s="33"/>
      <c r="D129" s="193" t="s">
        <v>1254</v>
      </c>
      <c r="F129" s="194" t="s">
        <v>2226</v>
      </c>
      <c r="I129" s="147"/>
      <c r="L129" s="33"/>
      <c r="M129" s="148"/>
      <c r="T129" s="54"/>
      <c r="AT129" s="18" t="s">
        <v>1254</v>
      </c>
      <c r="AU129" s="18" t="s">
        <v>79</v>
      </c>
    </row>
    <row r="130" spans="2:65" s="12" customFormat="1" ht="11.25">
      <c r="B130" s="149"/>
      <c r="D130" s="145" t="s">
        <v>171</v>
      </c>
      <c r="E130" s="150" t="s">
        <v>19</v>
      </c>
      <c r="F130" s="151" t="s">
        <v>2169</v>
      </c>
      <c r="H130" s="152">
        <v>1014.085</v>
      </c>
      <c r="I130" s="153"/>
      <c r="L130" s="149"/>
      <c r="M130" s="154"/>
      <c r="T130" s="155"/>
      <c r="AT130" s="150" t="s">
        <v>171</v>
      </c>
      <c r="AU130" s="150" t="s">
        <v>79</v>
      </c>
      <c r="AV130" s="12" t="s">
        <v>79</v>
      </c>
      <c r="AW130" s="12" t="s">
        <v>31</v>
      </c>
      <c r="AX130" s="12" t="s">
        <v>77</v>
      </c>
      <c r="AY130" s="150" t="s">
        <v>160</v>
      </c>
    </row>
    <row r="131" spans="2:65" s="1" customFormat="1" ht="16.5" customHeight="1">
      <c r="B131" s="33"/>
      <c r="C131" s="132" t="s">
        <v>204</v>
      </c>
      <c r="D131" s="132" t="s">
        <v>162</v>
      </c>
      <c r="E131" s="133" t="s">
        <v>2227</v>
      </c>
      <c r="F131" s="134" t="s">
        <v>2228</v>
      </c>
      <c r="G131" s="135" t="s">
        <v>165</v>
      </c>
      <c r="H131" s="136">
        <v>12.5</v>
      </c>
      <c r="I131" s="137"/>
      <c r="J131" s="138">
        <f>ROUND(I131*H131,2)</f>
        <v>0</v>
      </c>
      <c r="K131" s="134" t="s">
        <v>1251</v>
      </c>
      <c r="L131" s="33"/>
      <c r="M131" s="139" t="s">
        <v>19</v>
      </c>
      <c r="N131" s="140" t="s">
        <v>40</v>
      </c>
      <c r="P131" s="141">
        <f>O131*H131</f>
        <v>0</v>
      </c>
      <c r="Q131" s="141">
        <v>0</v>
      </c>
      <c r="R131" s="141">
        <f>Q131*H131</f>
        <v>0</v>
      </c>
      <c r="S131" s="141">
        <v>0</v>
      </c>
      <c r="T131" s="142">
        <f>S131*H131</f>
        <v>0</v>
      </c>
      <c r="AR131" s="143" t="s">
        <v>167</v>
      </c>
      <c r="AT131" s="143" t="s">
        <v>162</v>
      </c>
      <c r="AU131" s="143" t="s">
        <v>79</v>
      </c>
      <c r="AY131" s="18" t="s">
        <v>160</v>
      </c>
      <c r="BE131" s="144">
        <f>IF(N131="základní",J131,0)</f>
        <v>0</v>
      </c>
      <c r="BF131" s="144">
        <f>IF(N131="snížená",J131,0)</f>
        <v>0</v>
      </c>
      <c r="BG131" s="144">
        <f>IF(N131="zákl. přenesená",J131,0)</f>
        <v>0</v>
      </c>
      <c r="BH131" s="144">
        <f>IF(N131="sníž. přenesená",J131,0)</f>
        <v>0</v>
      </c>
      <c r="BI131" s="144">
        <f>IF(N131="nulová",J131,0)</f>
        <v>0</v>
      </c>
      <c r="BJ131" s="18" t="s">
        <v>77</v>
      </c>
      <c r="BK131" s="144">
        <f>ROUND(I131*H131,2)</f>
        <v>0</v>
      </c>
      <c r="BL131" s="18" t="s">
        <v>167</v>
      </c>
      <c r="BM131" s="143" t="s">
        <v>2229</v>
      </c>
    </row>
    <row r="132" spans="2:65" s="1" customFormat="1" ht="19.5">
      <c r="B132" s="33"/>
      <c r="D132" s="145" t="s">
        <v>169</v>
      </c>
      <c r="F132" s="146" t="s">
        <v>2230</v>
      </c>
      <c r="I132" s="147"/>
      <c r="L132" s="33"/>
      <c r="M132" s="148"/>
      <c r="T132" s="54"/>
      <c r="AT132" s="18" t="s">
        <v>169</v>
      </c>
      <c r="AU132" s="18" t="s">
        <v>79</v>
      </c>
    </row>
    <row r="133" spans="2:65" s="1" customFormat="1" ht="11.25">
      <c r="B133" s="33"/>
      <c r="D133" s="193" t="s">
        <v>1254</v>
      </c>
      <c r="F133" s="194" t="s">
        <v>2231</v>
      </c>
      <c r="I133" s="147"/>
      <c r="L133" s="33"/>
      <c r="M133" s="148"/>
      <c r="T133" s="54"/>
      <c r="AT133" s="18" t="s">
        <v>1254</v>
      </c>
      <c r="AU133" s="18" t="s">
        <v>79</v>
      </c>
    </row>
    <row r="134" spans="2:65" s="12" customFormat="1" ht="11.25">
      <c r="B134" s="149"/>
      <c r="D134" s="145" t="s">
        <v>171</v>
      </c>
      <c r="E134" s="150" t="s">
        <v>19</v>
      </c>
      <c r="F134" s="151" t="s">
        <v>2232</v>
      </c>
      <c r="H134" s="152">
        <v>12.5</v>
      </c>
      <c r="I134" s="153"/>
      <c r="L134" s="149"/>
      <c r="M134" s="154"/>
      <c r="T134" s="155"/>
      <c r="AT134" s="150" t="s">
        <v>171</v>
      </c>
      <c r="AU134" s="150" t="s">
        <v>79</v>
      </c>
      <c r="AV134" s="12" t="s">
        <v>79</v>
      </c>
      <c r="AW134" s="12" t="s">
        <v>31</v>
      </c>
      <c r="AX134" s="12" t="s">
        <v>69</v>
      </c>
      <c r="AY134" s="150" t="s">
        <v>160</v>
      </c>
    </row>
    <row r="135" spans="2:65" s="13" customFormat="1" ht="11.25">
      <c r="B135" s="156"/>
      <c r="D135" s="145" t="s">
        <v>171</v>
      </c>
      <c r="E135" s="157" t="s">
        <v>19</v>
      </c>
      <c r="F135" s="158" t="s">
        <v>184</v>
      </c>
      <c r="H135" s="159">
        <v>12.5</v>
      </c>
      <c r="I135" s="160"/>
      <c r="L135" s="156"/>
      <c r="M135" s="161"/>
      <c r="T135" s="162"/>
      <c r="AT135" s="157" t="s">
        <v>171</v>
      </c>
      <c r="AU135" s="157" t="s">
        <v>79</v>
      </c>
      <c r="AV135" s="13" t="s">
        <v>167</v>
      </c>
      <c r="AW135" s="13" t="s">
        <v>31</v>
      </c>
      <c r="AX135" s="13" t="s">
        <v>77</v>
      </c>
      <c r="AY135" s="157" t="s">
        <v>160</v>
      </c>
    </row>
    <row r="136" spans="2:65" s="1" customFormat="1" ht="16.5" customHeight="1">
      <c r="B136" s="33"/>
      <c r="C136" s="132" t="s">
        <v>211</v>
      </c>
      <c r="D136" s="132" t="s">
        <v>162</v>
      </c>
      <c r="E136" s="133" t="s">
        <v>2233</v>
      </c>
      <c r="F136" s="134" t="s">
        <v>2234</v>
      </c>
      <c r="G136" s="135" t="s">
        <v>165</v>
      </c>
      <c r="H136" s="136">
        <v>40.625</v>
      </c>
      <c r="I136" s="137"/>
      <c r="J136" s="138">
        <f>ROUND(I136*H136,2)</f>
        <v>0</v>
      </c>
      <c r="K136" s="134" t="s">
        <v>1251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2235</v>
      </c>
    </row>
    <row r="137" spans="2:65" s="1" customFormat="1" ht="19.5">
      <c r="B137" s="33"/>
      <c r="D137" s="145" t="s">
        <v>169</v>
      </c>
      <c r="F137" s="146" t="s">
        <v>2236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" customFormat="1" ht="11.25">
      <c r="B138" s="33"/>
      <c r="D138" s="193" t="s">
        <v>1254</v>
      </c>
      <c r="F138" s="194" t="s">
        <v>2237</v>
      </c>
      <c r="I138" s="147"/>
      <c r="L138" s="33"/>
      <c r="M138" s="148"/>
      <c r="T138" s="54"/>
      <c r="AT138" s="18" t="s">
        <v>1254</v>
      </c>
      <c r="AU138" s="18" t="s">
        <v>79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2238</v>
      </c>
      <c r="H139" s="152">
        <v>28.125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69</v>
      </c>
      <c r="AY139" s="150" t="s">
        <v>160</v>
      </c>
    </row>
    <row r="140" spans="2:65" s="12" customFormat="1" ht="11.25">
      <c r="B140" s="149"/>
      <c r="D140" s="145" t="s">
        <v>171</v>
      </c>
      <c r="E140" s="150" t="s">
        <v>19</v>
      </c>
      <c r="F140" s="151" t="s">
        <v>2239</v>
      </c>
      <c r="H140" s="152">
        <v>12.5</v>
      </c>
      <c r="I140" s="153"/>
      <c r="L140" s="149"/>
      <c r="M140" s="154"/>
      <c r="T140" s="155"/>
      <c r="AT140" s="150" t="s">
        <v>171</v>
      </c>
      <c r="AU140" s="150" t="s">
        <v>79</v>
      </c>
      <c r="AV140" s="12" t="s">
        <v>79</v>
      </c>
      <c r="AW140" s="12" t="s">
        <v>31</v>
      </c>
      <c r="AX140" s="12" t="s">
        <v>69</v>
      </c>
      <c r="AY140" s="150" t="s">
        <v>160</v>
      </c>
    </row>
    <row r="141" spans="2:65" s="13" customFormat="1" ht="11.25">
      <c r="B141" s="156"/>
      <c r="D141" s="145" t="s">
        <v>171</v>
      </c>
      <c r="E141" s="157" t="s">
        <v>19</v>
      </c>
      <c r="F141" s="158" t="s">
        <v>184</v>
      </c>
      <c r="H141" s="159">
        <v>40.625</v>
      </c>
      <c r="I141" s="160"/>
      <c r="L141" s="156"/>
      <c r="M141" s="161"/>
      <c r="T141" s="162"/>
      <c r="AT141" s="157" t="s">
        <v>171</v>
      </c>
      <c r="AU141" s="157" t="s">
        <v>79</v>
      </c>
      <c r="AV141" s="13" t="s">
        <v>167</v>
      </c>
      <c r="AW141" s="13" t="s">
        <v>31</v>
      </c>
      <c r="AX141" s="13" t="s">
        <v>77</v>
      </c>
      <c r="AY141" s="157" t="s">
        <v>160</v>
      </c>
    </row>
    <row r="142" spans="2:65" s="1" customFormat="1" ht="16.5" customHeight="1">
      <c r="B142" s="33"/>
      <c r="C142" s="163" t="s">
        <v>216</v>
      </c>
      <c r="D142" s="163" t="s">
        <v>200</v>
      </c>
      <c r="E142" s="164" t="s">
        <v>2240</v>
      </c>
      <c r="F142" s="165" t="s">
        <v>2241</v>
      </c>
      <c r="G142" s="166" t="s">
        <v>233</v>
      </c>
      <c r="H142" s="167">
        <v>81.25</v>
      </c>
      <c r="I142" s="168"/>
      <c r="J142" s="169">
        <f>ROUND(I142*H142,2)</f>
        <v>0</v>
      </c>
      <c r="K142" s="165" t="s">
        <v>1251</v>
      </c>
      <c r="L142" s="170"/>
      <c r="M142" s="171" t="s">
        <v>19</v>
      </c>
      <c r="N142" s="172" t="s">
        <v>40</v>
      </c>
      <c r="P142" s="141">
        <f>O142*H142</f>
        <v>0</v>
      </c>
      <c r="Q142" s="141">
        <v>1</v>
      </c>
      <c r="R142" s="141">
        <f>Q142*H142</f>
        <v>81.25</v>
      </c>
      <c r="S142" s="141">
        <v>0</v>
      </c>
      <c r="T142" s="142">
        <f>S142*H142</f>
        <v>0</v>
      </c>
      <c r="AR142" s="143" t="s">
        <v>204</v>
      </c>
      <c r="AT142" s="143" t="s">
        <v>200</v>
      </c>
      <c r="AU142" s="143" t="s">
        <v>79</v>
      </c>
      <c r="AY142" s="18" t="s">
        <v>160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77</v>
      </c>
      <c r="BK142" s="144">
        <f>ROUND(I142*H142,2)</f>
        <v>0</v>
      </c>
      <c r="BL142" s="18" t="s">
        <v>167</v>
      </c>
      <c r="BM142" s="143" t="s">
        <v>2242</v>
      </c>
    </row>
    <row r="143" spans="2:65" s="1" customFormat="1" ht="11.25">
      <c r="B143" s="33"/>
      <c r="D143" s="145" t="s">
        <v>169</v>
      </c>
      <c r="F143" s="146" t="s">
        <v>2241</v>
      </c>
      <c r="I143" s="147"/>
      <c r="L143" s="33"/>
      <c r="M143" s="148"/>
      <c r="T143" s="54"/>
      <c r="AT143" s="18" t="s">
        <v>169</v>
      </c>
      <c r="AU143" s="18" t="s">
        <v>79</v>
      </c>
    </row>
    <row r="144" spans="2:65" s="12" customFormat="1" ht="11.25">
      <c r="B144" s="149"/>
      <c r="D144" s="145" t="s">
        <v>171</v>
      </c>
      <c r="E144" s="150" t="s">
        <v>19</v>
      </c>
      <c r="F144" s="151" t="s">
        <v>2243</v>
      </c>
      <c r="H144" s="152">
        <v>81.25</v>
      </c>
      <c r="I144" s="153"/>
      <c r="L144" s="149"/>
      <c r="M144" s="154"/>
      <c r="T144" s="155"/>
      <c r="AT144" s="150" t="s">
        <v>171</v>
      </c>
      <c r="AU144" s="150" t="s">
        <v>79</v>
      </c>
      <c r="AV144" s="12" t="s">
        <v>79</v>
      </c>
      <c r="AW144" s="12" t="s">
        <v>31</v>
      </c>
      <c r="AX144" s="12" t="s">
        <v>77</v>
      </c>
      <c r="AY144" s="150" t="s">
        <v>160</v>
      </c>
    </row>
    <row r="145" spans="2:65" s="1" customFormat="1" ht="16.5" customHeight="1">
      <c r="B145" s="33"/>
      <c r="C145" s="132" t="s">
        <v>221</v>
      </c>
      <c r="D145" s="132" t="s">
        <v>162</v>
      </c>
      <c r="E145" s="133" t="s">
        <v>2244</v>
      </c>
      <c r="F145" s="134" t="s">
        <v>2245</v>
      </c>
      <c r="G145" s="135" t="s">
        <v>165</v>
      </c>
      <c r="H145" s="136">
        <v>40.625</v>
      </c>
      <c r="I145" s="137"/>
      <c r="J145" s="138">
        <f>ROUND(I145*H145,2)</f>
        <v>0</v>
      </c>
      <c r="K145" s="134" t="s">
        <v>1251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167</v>
      </c>
      <c r="AT145" s="143" t="s">
        <v>162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2246</v>
      </c>
    </row>
    <row r="146" spans="2:65" s="1" customFormat="1" ht="19.5">
      <c r="B146" s="33"/>
      <c r="D146" s="145" t="s">
        <v>169</v>
      </c>
      <c r="F146" s="146" t="s">
        <v>2247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" customFormat="1" ht="11.25">
      <c r="B147" s="33"/>
      <c r="D147" s="193" t="s">
        <v>1254</v>
      </c>
      <c r="F147" s="194" t="s">
        <v>2248</v>
      </c>
      <c r="I147" s="147"/>
      <c r="L147" s="33"/>
      <c r="M147" s="148"/>
      <c r="T147" s="54"/>
      <c r="AT147" s="18" t="s">
        <v>1254</v>
      </c>
      <c r="AU147" s="18" t="s">
        <v>79</v>
      </c>
    </row>
    <row r="148" spans="2:65" s="12" customFormat="1" ht="11.25">
      <c r="B148" s="149"/>
      <c r="D148" s="145" t="s">
        <v>171</v>
      </c>
      <c r="E148" s="150" t="s">
        <v>19</v>
      </c>
      <c r="F148" s="151" t="s">
        <v>2249</v>
      </c>
      <c r="H148" s="152">
        <v>40.625</v>
      </c>
      <c r="I148" s="153"/>
      <c r="L148" s="149"/>
      <c r="M148" s="154"/>
      <c r="T148" s="155"/>
      <c r="AT148" s="150" t="s">
        <v>171</v>
      </c>
      <c r="AU148" s="150" t="s">
        <v>79</v>
      </c>
      <c r="AV148" s="12" t="s">
        <v>79</v>
      </c>
      <c r="AW148" s="12" t="s">
        <v>31</v>
      </c>
      <c r="AX148" s="12" t="s">
        <v>77</v>
      </c>
      <c r="AY148" s="150" t="s">
        <v>160</v>
      </c>
    </row>
    <row r="149" spans="2:65" s="1" customFormat="1" ht="16.5" customHeight="1">
      <c r="B149" s="33"/>
      <c r="C149" s="132" t="s">
        <v>8</v>
      </c>
      <c r="D149" s="132" t="s">
        <v>162</v>
      </c>
      <c r="E149" s="133" t="s">
        <v>1285</v>
      </c>
      <c r="F149" s="134" t="s">
        <v>1286</v>
      </c>
      <c r="G149" s="135" t="s">
        <v>187</v>
      </c>
      <c r="H149" s="136">
        <v>27</v>
      </c>
      <c r="I149" s="137"/>
      <c r="J149" s="138">
        <f>ROUND(I149*H149,2)</f>
        <v>0</v>
      </c>
      <c r="K149" s="134" t="s">
        <v>1251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167</v>
      </c>
      <c r="AT149" s="143" t="s">
        <v>162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167</v>
      </c>
      <c r="BM149" s="143" t="s">
        <v>2250</v>
      </c>
    </row>
    <row r="150" spans="2:65" s="1" customFormat="1" ht="11.25">
      <c r="B150" s="33"/>
      <c r="D150" s="145" t="s">
        <v>169</v>
      </c>
      <c r="F150" s="146" t="s">
        <v>1288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" customFormat="1" ht="11.25">
      <c r="B151" s="33"/>
      <c r="D151" s="193" t="s">
        <v>1254</v>
      </c>
      <c r="F151" s="194" t="s">
        <v>1289</v>
      </c>
      <c r="I151" s="147"/>
      <c r="L151" s="33"/>
      <c r="M151" s="148"/>
      <c r="T151" s="54"/>
      <c r="AT151" s="18" t="s">
        <v>1254</v>
      </c>
      <c r="AU151" s="18" t="s">
        <v>79</v>
      </c>
    </row>
    <row r="152" spans="2:65" s="12" customFormat="1" ht="11.25">
      <c r="B152" s="149"/>
      <c r="D152" s="145" t="s">
        <v>171</v>
      </c>
      <c r="E152" s="150" t="s">
        <v>19</v>
      </c>
      <c r="F152" s="151" t="s">
        <v>2251</v>
      </c>
      <c r="H152" s="152">
        <v>27</v>
      </c>
      <c r="I152" s="153"/>
      <c r="L152" s="149"/>
      <c r="M152" s="154"/>
      <c r="T152" s="155"/>
      <c r="AT152" s="150" t="s">
        <v>171</v>
      </c>
      <c r="AU152" s="150" t="s">
        <v>79</v>
      </c>
      <c r="AV152" s="12" t="s">
        <v>79</v>
      </c>
      <c r="AW152" s="12" t="s">
        <v>31</v>
      </c>
      <c r="AX152" s="12" t="s">
        <v>77</v>
      </c>
      <c r="AY152" s="150" t="s">
        <v>160</v>
      </c>
    </row>
    <row r="153" spans="2:65" s="1" customFormat="1" ht="16.5" customHeight="1">
      <c r="B153" s="33"/>
      <c r="C153" s="132" t="s">
        <v>238</v>
      </c>
      <c r="D153" s="132" t="s">
        <v>162</v>
      </c>
      <c r="E153" s="133" t="s">
        <v>2252</v>
      </c>
      <c r="F153" s="134" t="s">
        <v>2253</v>
      </c>
      <c r="G153" s="135" t="s">
        <v>165</v>
      </c>
      <c r="H153" s="136">
        <v>743.00599999999997</v>
      </c>
      <c r="I153" s="137"/>
      <c r="J153" s="138">
        <f>ROUND(I153*H153,2)</f>
        <v>0</v>
      </c>
      <c r="K153" s="134" t="s">
        <v>1251</v>
      </c>
      <c r="L153" s="33"/>
      <c r="M153" s="139" t="s">
        <v>19</v>
      </c>
      <c r="N153" s="140" t="s">
        <v>40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167</v>
      </c>
      <c r="AT153" s="143" t="s">
        <v>162</v>
      </c>
      <c r="AU153" s="143" t="s">
        <v>79</v>
      </c>
      <c r="AY153" s="18" t="s">
        <v>160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77</v>
      </c>
      <c r="BK153" s="144">
        <f>ROUND(I153*H153,2)</f>
        <v>0</v>
      </c>
      <c r="BL153" s="18" t="s">
        <v>167</v>
      </c>
      <c r="BM153" s="143" t="s">
        <v>2254</v>
      </c>
    </row>
    <row r="154" spans="2:65" s="1" customFormat="1" ht="11.25">
      <c r="B154" s="33"/>
      <c r="D154" s="145" t="s">
        <v>169</v>
      </c>
      <c r="F154" s="146" t="s">
        <v>2255</v>
      </c>
      <c r="I154" s="147"/>
      <c r="L154" s="33"/>
      <c r="M154" s="148"/>
      <c r="T154" s="54"/>
      <c r="AT154" s="18" t="s">
        <v>169</v>
      </c>
      <c r="AU154" s="18" t="s">
        <v>79</v>
      </c>
    </row>
    <row r="155" spans="2:65" s="1" customFormat="1" ht="11.25">
      <c r="B155" s="33"/>
      <c r="D155" s="193" t="s">
        <v>1254</v>
      </c>
      <c r="F155" s="194" t="s">
        <v>2256</v>
      </c>
      <c r="I155" s="147"/>
      <c r="L155" s="33"/>
      <c r="M155" s="148"/>
      <c r="T155" s="54"/>
      <c r="AT155" s="18" t="s">
        <v>1254</v>
      </c>
      <c r="AU155" s="18" t="s">
        <v>79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2257</v>
      </c>
      <c r="H156" s="152">
        <v>743.00599999999997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69</v>
      </c>
      <c r="AY156" s="150" t="s">
        <v>160</v>
      </c>
    </row>
    <row r="157" spans="2:65" s="13" customFormat="1" ht="11.25">
      <c r="B157" s="156"/>
      <c r="D157" s="145" t="s">
        <v>171</v>
      </c>
      <c r="E157" s="157" t="s">
        <v>19</v>
      </c>
      <c r="F157" s="158" t="s">
        <v>184</v>
      </c>
      <c r="H157" s="159">
        <v>743.00599999999997</v>
      </c>
      <c r="I157" s="160"/>
      <c r="L157" s="156"/>
      <c r="M157" s="161"/>
      <c r="T157" s="162"/>
      <c r="AT157" s="157" t="s">
        <v>171</v>
      </c>
      <c r="AU157" s="157" t="s">
        <v>79</v>
      </c>
      <c r="AV157" s="13" t="s">
        <v>167</v>
      </c>
      <c r="AW157" s="13" t="s">
        <v>31</v>
      </c>
      <c r="AX157" s="13" t="s">
        <v>77</v>
      </c>
      <c r="AY157" s="157" t="s">
        <v>160</v>
      </c>
    </row>
    <row r="158" spans="2:65" s="1" customFormat="1" ht="16.5" customHeight="1">
      <c r="B158" s="33"/>
      <c r="C158" s="163" t="s">
        <v>245</v>
      </c>
      <c r="D158" s="163" t="s">
        <v>200</v>
      </c>
      <c r="E158" s="164" t="s">
        <v>2258</v>
      </c>
      <c r="F158" s="165" t="s">
        <v>2259</v>
      </c>
      <c r="G158" s="166" t="s">
        <v>233</v>
      </c>
      <c r="H158" s="167">
        <v>1337.4110000000001</v>
      </c>
      <c r="I158" s="168"/>
      <c r="J158" s="169">
        <f>ROUND(I158*H158,2)</f>
        <v>0</v>
      </c>
      <c r="K158" s="165" t="s">
        <v>1251</v>
      </c>
      <c r="L158" s="170"/>
      <c r="M158" s="171" t="s">
        <v>19</v>
      </c>
      <c r="N158" s="172" t="s">
        <v>40</v>
      </c>
      <c r="P158" s="141">
        <f>O158*H158</f>
        <v>0</v>
      </c>
      <c r="Q158" s="141">
        <v>1</v>
      </c>
      <c r="R158" s="141">
        <f>Q158*H158</f>
        <v>1337.4110000000001</v>
      </c>
      <c r="S158" s="141">
        <v>0</v>
      </c>
      <c r="T158" s="142">
        <f>S158*H158</f>
        <v>0</v>
      </c>
      <c r="AR158" s="143" t="s">
        <v>204</v>
      </c>
      <c r="AT158" s="143" t="s">
        <v>200</v>
      </c>
      <c r="AU158" s="143" t="s">
        <v>79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2260</v>
      </c>
    </row>
    <row r="159" spans="2:65" s="1" customFormat="1" ht="11.25">
      <c r="B159" s="33"/>
      <c r="D159" s="145" t="s">
        <v>169</v>
      </c>
      <c r="F159" s="146" t="s">
        <v>2259</v>
      </c>
      <c r="I159" s="147"/>
      <c r="L159" s="33"/>
      <c r="M159" s="148"/>
      <c r="T159" s="54"/>
      <c r="AT159" s="18" t="s">
        <v>169</v>
      </c>
      <c r="AU159" s="18" t="s">
        <v>79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2261</v>
      </c>
      <c r="H160" s="152">
        <v>1337.4110000000001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77</v>
      </c>
      <c r="AY160" s="150" t="s">
        <v>160</v>
      </c>
    </row>
    <row r="161" spans="2:65" s="11" customFormat="1" ht="22.9" customHeight="1">
      <c r="B161" s="120"/>
      <c r="D161" s="121" t="s">
        <v>68</v>
      </c>
      <c r="E161" s="130" t="s">
        <v>79</v>
      </c>
      <c r="F161" s="130" t="s">
        <v>1338</v>
      </c>
      <c r="I161" s="123"/>
      <c r="J161" s="131">
        <f>BK161</f>
        <v>0</v>
      </c>
      <c r="L161" s="120"/>
      <c r="M161" s="125"/>
      <c r="P161" s="126">
        <f>SUM(P162:P206)</f>
        <v>0</v>
      </c>
      <c r="R161" s="126">
        <f>SUM(R162:R206)</f>
        <v>45.227025739999995</v>
      </c>
      <c r="T161" s="127">
        <f>SUM(T162:T206)</f>
        <v>0</v>
      </c>
      <c r="AR161" s="121" t="s">
        <v>77</v>
      </c>
      <c r="AT161" s="128" t="s">
        <v>68</v>
      </c>
      <c r="AU161" s="128" t="s">
        <v>77</v>
      </c>
      <c r="AY161" s="121" t="s">
        <v>160</v>
      </c>
      <c r="BK161" s="129">
        <f>SUM(BK162:BK206)</f>
        <v>0</v>
      </c>
    </row>
    <row r="162" spans="2:65" s="1" customFormat="1" ht="24.2" customHeight="1">
      <c r="B162" s="33"/>
      <c r="C162" s="132" t="s">
        <v>253</v>
      </c>
      <c r="D162" s="132" t="s">
        <v>162</v>
      </c>
      <c r="E162" s="133" t="s">
        <v>2262</v>
      </c>
      <c r="F162" s="134" t="s">
        <v>2263</v>
      </c>
      <c r="G162" s="135" t="s">
        <v>298</v>
      </c>
      <c r="H162" s="136">
        <v>35</v>
      </c>
      <c r="I162" s="137"/>
      <c r="J162" s="138">
        <f>ROUND(I162*H162,2)</f>
        <v>0</v>
      </c>
      <c r="K162" s="134" t="s">
        <v>1251</v>
      </c>
      <c r="L162" s="33"/>
      <c r="M162" s="139" t="s">
        <v>19</v>
      </c>
      <c r="N162" s="140" t="s">
        <v>40</v>
      </c>
      <c r="P162" s="141">
        <f>O162*H162</f>
        <v>0</v>
      </c>
      <c r="Q162" s="141">
        <v>0.27378000000000002</v>
      </c>
      <c r="R162" s="141">
        <f>Q162*H162</f>
        <v>9.5823</v>
      </c>
      <c r="S162" s="141">
        <v>0</v>
      </c>
      <c r="T162" s="142">
        <f>S162*H162</f>
        <v>0</v>
      </c>
      <c r="AR162" s="143" t="s">
        <v>167</v>
      </c>
      <c r="AT162" s="143" t="s">
        <v>162</v>
      </c>
      <c r="AU162" s="143" t="s">
        <v>79</v>
      </c>
      <c r="AY162" s="18" t="s">
        <v>160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77</v>
      </c>
      <c r="BK162" s="144">
        <f>ROUND(I162*H162,2)</f>
        <v>0</v>
      </c>
      <c r="BL162" s="18" t="s">
        <v>167</v>
      </c>
      <c r="BM162" s="143" t="s">
        <v>2264</v>
      </c>
    </row>
    <row r="163" spans="2:65" s="1" customFormat="1" ht="19.5">
      <c r="B163" s="33"/>
      <c r="D163" s="145" t="s">
        <v>169</v>
      </c>
      <c r="F163" s="146" t="s">
        <v>2265</v>
      </c>
      <c r="I163" s="147"/>
      <c r="L163" s="33"/>
      <c r="M163" s="148"/>
      <c r="T163" s="54"/>
      <c r="AT163" s="18" t="s">
        <v>169</v>
      </c>
      <c r="AU163" s="18" t="s">
        <v>79</v>
      </c>
    </row>
    <row r="164" spans="2:65" s="1" customFormat="1" ht="11.25">
      <c r="B164" s="33"/>
      <c r="D164" s="193" t="s">
        <v>1254</v>
      </c>
      <c r="F164" s="194" t="s">
        <v>2266</v>
      </c>
      <c r="I164" s="147"/>
      <c r="L164" s="33"/>
      <c r="M164" s="148"/>
      <c r="T164" s="54"/>
      <c r="AT164" s="18" t="s">
        <v>1254</v>
      </c>
      <c r="AU164" s="18" t="s">
        <v>79</v>
      </c>
    </row>
    <row r="165" spans="2:65" s="12" customFormat="1" ht="11.25">
      <c r="B165" s="149"/>
      <c r="D165" s="145" t="s">
        <v>171</v>
      </c>
      <c r="E165" s="150" t="s">
        <v>19</v>
      </c>
      <c r="F165" s="151" t="s">
        <v>2267</v>
      </c>
      <c r="H165" s="152">
        <v>35</v>
      </c>
      <c r="I165" s="153"/>
      <c r="L165" s="149"/>
      <c r="M165" s="154"/>
      <c r="T165" s="155"/>
      <c r="AT165" s="150" t="s">
        <v>171</v>
      </c>
      <c r="AU165" s="150" t="s">
        <v>79</v>
      </c>
      <c r="AV165" s="12" t="s">
        <v>79</v>
      </c>
      <c r="AW165" s="12" t="s">
        <v>31</v>
      </c>
      <c r="AX165" s="12" t="s">
        <v>77</v>
      </c>
      <c r="AY165" s="150" t="s">
        <v>160</v>
      </c>
    </row>
    <row r="166" spans="2:65" s="1" customFormat="1" ht="16.5" customHeight="1">
      <c r="B166" s="33"/>
      <c r="C166" s="132" t="s">
        <v>259</v>
      </c>
      <c r="D166" s="132" t="s">
        <v>162</v>
      </c>
      <c r="E166" s="133" t="s">
        <v>2268</v>
      </c>
      <c r="F166" s="134" t="s">
        <v>2269</v>
      </c>
      <c r="G166" s="135" t="s">
        <v>187</v>
      </c>
      <c r="H166" s="136">
        <v>121.6</v>
      </c>
      <c r="I166" s="137"/>
      <c r="J166" s="138">
        <f>ROUND(I166*H166,2)</f>
        <v>0</v>
      </c>
      <c r="K166" s="134" t="s">
        <v>1251</v>
      </c>
      <c r="L166" s="33"/>
      <c r="M166" s="139" t="s">
        <v>19</v>
      </c>
      <c r="N166" s="140" t="s">
        <v>40</v>
      </c>
      <c r="P166" s="141">
        <f>O166*H166</f>
        <v>0</v>
      </c>
      <c r="Q166" s="141">
        <v>1.2999999999999999E-3</v>
      </c>
      <c r="R166" s="141">
        <f>Q166*H166</f>
        <v>0.15808</v>
      </c>
      <c r="S166" s="141">
        <v>0</v>
      </c>
      <c r="T166" s="142">
        <f>S166*H166</f>
        <v>0</v>
      </c>
      <c r="AR166" s="143" t="s">
        <v>167</v>
      </c>
      <c r="AT166" s="143" t="s">
        <v>162</v>
      </c>
      <c r="AU166" s="143" t="s">
        <v>79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2270</v>
      </c>
    </row>
    <row r="167" spans="2:65" s="1" customFormat="1" ht="11.25">
      <c r="B167" s="33"/>
      <c r="D167" s="145" t="s">
        <v>169</v>
      </c>
      <c r="F167" s="146" t="s">
        <v>2271</v>
      </c>
      <c r="I167" s="147"/>
      <c r="L167" s="33"/>
      <c r="M167" s="148"/>
      <c r="T167" s="54"/>
      <c r="AT167" s="18" t="s">
        <v>169</v>
      </c>
      <c r="AU167" s="18" t="s">
        <v>79</v>
      </c>
    </row>
    <row r="168" spans="2:65" s="1" customFormat="1" ht="11.25">
      <c r="B168" s="33"/>
      <c r="D168" s="193" t="s">
        <v>1254</v>
      </c>
      <c r="F168" s="194" t="s">
        <v>2272</v>
      </c>
      <c r="I168" s="147"/>
      <c r="L168" s="33"/>
      <c r="M168" s="148"/>
      <c r="T168" s="54"/>
      <c r="AT168" s="18" t="s">
        <v>1254</v>
      </c>
      <c r="AU168" s="18" t="s">
        <v>79</v>
      </c>
    </row>
    <row r="169" spans="2:65" s="12" customFormat="1" ht="11.25">
      <c r="B169" s="149"/>
      <c r="D169" s="145" t="s">
        <v>171</v>
      </c>
      <c r="E169" s="150" t="s">
        <v>19</v>
      </c>
      <c r="F169" s="151" t="s">
        <v>2273</v>
      </c>
      <c r="H169" s="152">
        <v>29.72</v>
      </c>
      <c r="I169" s="153"/>
      <c r="L169" s="149"/>
      <c r="M169" s="154"/>
      <c r="T169" s="155"/>
      <c r="AT169" s="150" t="s">
        <v>171</v>
      </c>
      <c r="AU169" s="150" t="s">
        <v>79</v>
      </c>
      <c r="AV169" s="12" t="s">
        <v>79</v>
      </c>
      <c r="AW169" s="12" t="s">
        <v>31</v>
      </c>
      <c r="AX169" s="12" t="s">
        <v>69</v>
      </c>
      <c r="AY169" s="150" t="s">
        <v>160</v>
      </c>
    </row>
    <row r="170" spans="2:65" s="12" customFormat="1" ht="11.25">
      <c r="B170" s="149"/>
      <c r="D170" s="145" t="s">
        <v>171</v>
      </c>
      <c r="E170" s="150" t="s">
        <v>19</v>
      </c>
      <c r="F170" s="151" t="s">
        <v>2274</v>
      </c>
      <c r="H170" s="152">
        <v>23.56</v>
      </c>
      <c r="I170" s="153"/>
      <c r="L170" s="149"/>
      <c r="M170" s="154"/>
      <c r="T170" s="155"/>
      <c r="AT170" s="150" t="s">
        <v>171</v>
      </c>
      <c r="AU170" s="150" t="s">
        <v>79</v>
      </c>
      <c r="AV170" s="12" t="s">
        <v>79</v>
      </c>
      <c r="AW170" s="12" t="s">
        <v>31</v>
      </c>
      <c r="AX170" s="12" t="s">
        <v>69</v>
      </c>
      <c r="AY170" s="150" t="s">
        <v>160</v>
      </c>
    </row>
    <row r="171" spans="2:65" s="12" customFormat="1" ht="11.25">
      <c r="B171" s="149"/>
      <c r="D171" s="145" t="s">
        <v>171</v>
      </c>
      <c r="E171" s="150" t="s">
        <v>19</v>
      </c>
      <c r="F171" s="151" t="s">
        <v>2275</v>
      </c>
      <c r="H171" s="152">
        <v>16.12</v>
      </c>
      <c r="I171" s="153"/>
      <c r="L171" s="149"/>
      <c r="M171" s="154"/>
      <c r="T171" s="155"/>
      <c r="AT171" s="150" t="s">
        <v>171</v>
      </c>
      <c r="AU171" s="150" t="s">
        <v>79</v>
      </c>
      <c r="AV171" s="12" t="s">
        <v>79</v>
      </c>
      <c r="AW171" s="12" t="s">
        <v>31</v>
      </c>
      <c r="AX171" s="12" t="s">
        <v>69</v>
      </c>
      <c r="AY171" s="150" t="s">
        <v>160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2276</v>
      </c>
      <c r="H172" s="152">
        <v>27.48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69</v>
      </c>
      <c r="AY172" s="150" t="s">
        <v>160</v>
      </c>
    </row>
    <row r="173" spans="2:65" s="12" customFormat="1" ht="11.25">
      <c r="B173" s="149"/>
      <c r="D173" s="145" t="s">
        <v>171</v>
      </c>
      <c r="E173" s="150" t="s">
        <v>19</v>
      </c>
      <c r="F173" s="151" t="s">
        <v>2277</v>
      </c>
      <c r="H173" s="152">
        <v>15.12</v>
      </c>
      <c r="I173" s="153"/>
      <c r="L173" s="149"/>
      <c r="M173" s="154"/>
      <c r="T173" s="155"/>
      <c r="AT173" s="150" t="s">
        <v>171</v>
      </c>
      <c r="AU173" s="150" t="s">
        <v>79</v>
      </c>
      <c r="AV173" s="12" t="s">
        <v>79</v>
      </c>
      <c r="AW173" s="12" t="s">
        <v>31</v>
      </c>
      <c r="AX173" s="12" t="s">
        <v>69</v>
      </c>
      <c r="AY173" s="150" t="s">
        <v>160</v>
      </c>
    </row>
    <row r="174" spans="2:65" s="12" customFormat="1" ht="11.25">
      <c r="B174" s="149"/>
      <c r="D174" s="145" t="s">
        <v>171</v>
      </c>
      <c r="E174" s="150" t="s">
        <v>19</v>
      </c>
      <c r="F174" s="151" t="s">
        <v>2278</v>
      </c>
      <c r="H174" s="152">
        <v>9.6</v>
      </c>
      <c r="I174" s="153"/>
      <c r="L174" s="149"/>
      <c r="M174" s="154"/>
      <c r="T174" s="155"/>
      <c r="AT174" s="150" t="s">
        <v>171</v>
      </c>
      <c r="AU174" s="150" t="s">
        <v>79</v>
      </c>
      <c r="AV174" s="12" t="s">
        <v>79</v>
      </c>
      <c r="AW174" s="12" t="s">
        <v>31</v>
      </c>
      <c r="AX174" s="12" t="s">
        <v>69</v>
      </c>
      <c r="AY174" s="150" t="s">
        <v>160</v>
      </c>
    </row>
    <row r="175" spans="2:65" s="13" customFormat="1" ht="11.25">
      <c r="B175" s="156"/>
      <c r="D175" s="145" t="s">
        <v>171</v>
      </c>
      <c r="E175" s="157" t="s">
        <v>2177</v>
      </c>
      <c r="F175" s="158" t="s">
        <v>184</v>
      </c>
      <c r="H175" s="159">
        <v>121.60000000000001</v>
      </c>
      <c r="I175" s="160"/>
      <c r="L175" s="156"/>
      <c r="M175" s="161"/>
      <c r="T175" s="162"/>
      <c r="AT175" s="157" t="s">
        <v>171</v>
      </c>
      <c r="AU175" s="157" t="s">
        <v>79</v>
      </c>
      <c r="AV175" s="13" t="s">
        <v>167</v>
      </c>
      <c r="AW175" s="13" t="s">
        <v>31</v>
      </c>
      <c r="AX175" s="13" t="s">
        <v>77</v>
      </c>
      <c r="AY175" s="157" t="s">
        <v>160</v>
      </c>
    </row>
    <row r="176" spans="2:65" s="1" customFormat="1" ht="16.5" customHeight="1">
      <c r="B176" s="33"/>
      <c r="C176" s="132" t="s">
        <v>265</v>
      </c>
      <c r="D176" s="132" t="s">
        <v>162</v>
      </c>
      <c r="E176" s="133" t="s">
        <v>2279</v>
      </c>
      <c r="F176" s="134" t="s">
        <v>2280</v>
      </c>
      <c r="G176" s="135" t="s">
        <v>187</v>
      </c>
      <c r="H176" s="136">
        <v>121.6</v>
      </c>
      <c r="I176" s="137"/>
      <c r="J176" s="138">
        <f>ROUND(I176*H176,2)</f>
        <v>0</v>
      </c>
      <c r="K176" s="134" t="s">
        <v>1251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4.0000000000000003E-5</v>
      </c>
      <c r="R176" s="141">
        <f>Q176*H176</f>
        <v>4.8640000000000003E-3</v>
      </c>
      <c r="S176" s="141">
        <v>0</v>
      </c>
      <c r="T176" s="142">
        <f>S176*H176</f>
        <v>0</v>
      </c>
      <c r="AR176" s="143" t="s">
        <v>167</v>
      </c>
      <c r="AT176" s="143" t="s">
        <v>162</v>
      </c>
      <c r="AU176" s="143" t="s">
        <v>79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2281</v>
      </c>
    </row>
    <row r="177" spans="2:65" s="1" customFormat="1" ht="11.25">
      <c r="B177" s="33"/>
      <c r="D177" s="145" t="s">
        <v>169</v>
      </c>
      <c r="F177" s="146" t="s">
        <v>2282</v>
      </c>
      <c r="I177" s="147"/>
      <c r="L177" s="33"/>
      <c r="M177" s="148"/>
      <c r="T177" s="54"/>
      <c r="AT177" s="18" t="s">
        <v>169</v>
      </c>
      <c r="AU177" s="18" t="s">
        <v>79</v>
      </c>
    </row>
    <row r="178" spans="2:65" s="1" customFormat="1" ht="11.25">
      <c r="B178" s="33"/>
      <c r="D178" s="193" t="s">
        <v>1254</v>
      </c>
      <c r="F178" s="194" t="s">
        <v>2283</v>
      </c>
      <c r="I178" s="147"/>
      <c r="L178" s="33"/>
      <c r="M178" s="148"/>
      <c r="T178" s="54"/>
      <c r="AT178" s="18" t="s">
        <v>1254</v>
      </c>
      <c r="AU178" s="18" t="s">
        <v>79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2177</v>
      </c>
      <c r="H179" s="152">
        <v>121.6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77</v>
      </c>
      <c r="AY179" s="150" t="s">
        <v>160</v>
      </c>
    </row>
    <row r="180" spans="2:65" s="1" customFormat="1" ht="16.5" customHeight="1">
      <c r="B180" s="33"/>
      <c r="C180" s="132" t="s">
        <v>273</v>
      </c>
      <c r="D180" s="132" t="s">
        <v>162</v>
      </c>
      <c r="E180" s="133" t="s">
        <v>2284</v>
      </c>
      <c r="F180" s="134" t="s">
        <v>2285</v>
      </c>
      <c r="G180" s="135" t="s">
        <v>233</v>
      </c>
      <c r="H180" s="136">
        <v>3.0209999999999999</v>
      </c>
      <c r="I180" s="137"/>
      <c r="J180" s="138">
        <f>ROUND(I180*H180,2)</f>
        <v>0</v>
      </c>
      <c r="K180" s="134" t="s">
        <v>1251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1.0383</v>
      </c>
      <c r="R180" s="141">
        <f>Q180*H180</f>
        <v>3.1367042999999999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79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2286</v>
      </c>
    </row>
    <row r="181" spans="2:65" s="1" customFormat="1" ht="11.25">
      <c r="B181" s="33"/>
      <c r="D181" s="145" t="s">
        <v>169</v>
      </c>
      <c r="F181" s="146" t="s">
        <v>2287</v>
      </c>
      <c r="I181" s="147"/>
      <c r="L181" s="33"/>
      <c r="M181" s="148"/>
      <c r="T181" s="54"/>
      <c r="AT181" s="18" t="s">
        <v>169</v>
      </c>
      <c r="AU181" s="18" t="s">
        <v>79</v>
      </c>
    </row>
    <row r="182" spans="2:65" s="1" customFormat="1" ht="11.25">
      <c r="B182" s="33"/>
      <c r="D182" s="193" t="s">
        <v>1254</v>
      </c>
      <c r="F182" s="194" t="s">
        <v>2288</v>
      </c>
      <c r="I182" s="147"/>
      <c r="L182" s="33"/>
      <c r="M182" s="148"/>
      <c r="T182" s="54"/>
      <c r="AT182" s="18" t="s">
        <v>1254</v>
      </c>
      <c r="AU182" s="18" t="s">
        <v>79</v>
      </c>
    </row>
    <row r="183" spans="2:65" s="12" customFormat="1" ht="11.25">
      <c r="B183" s="149"/>
      <c r="D183" s="145" t="s">
        <v>171</v>
      </c>
      <c r="E183" s="150" t="s">
        <v>19</v>
      </c>
      <c r="F183" s="151" t="s">
        <v>2289</v>
      </c>
      <c r="H183" s="152">
        <v>3.0209999999999999</v>
      </c>
      <c r="I183" s="153"/>
      <c r="L183" s="149"/>
      <c r="M183" s="154"/>
      <c r="T183" s="155"/>
      <c r="AT183" s="150" t="s">
        <v>171</v>
      </c>
      <c r="AU183" s="150" t="s">
        <v>79</v>
      </c>
      <c r="AV183" s="12" t="s">
        <v>79</v>
      </c>
      <c r="AW183" s="12" t="s">
        <v>31</v>
      </c>
      <c r="AX183" s="12" t="s">
        <v>77</v>
      </c>
      <c r="AY183" s="150" t="s">
        <v>160</v>
      </c>
    </row>
    <row r="184" spans="2:65" s="1" customFormat="1" ht="16.5" customHeight="1">
      <c r="B184" s="33"/>
      <c r="C184" s="132" t="s">
        <v>279</v>
      </c>
      <c r="D184" s="132" t="s">
        <v>162</v>
      </c>
      <c r="E184" s="133" t="s">
        <v>1358</v>
      </c>
      <c r="F184" s="134" t="s">
        <v>1359</v>
      </c>
      <c r="G184" s="135" t="s">
        <v>165</v>
      </c>
      <c r="H184" s="136">
        <v>12.401999999999999</v>
      </c>
      <c r="I184" s="137"/>
      <c r="J184" s="138">
        <f>ROUND(I184*H184,2)</f>
        <v>0</v>
      </c>
      <c r="K184" s="134" t="s">
        <v>1251</v>
      </c>
      <c r="L184" s="33"/>
      <c r="M184" s="139" t="s">
        <v>19</v>
      </c>
      <c r="N184" s="140" t="s">
        <v>40</v>
      </c>
      <c r="P184" s="141">
        <f>O184*H184</f>
        <v>0</v>
      </c>
      <c r="Q184" s="141">
        <v>2.5505399999999998</v>
      </c>
      <c r="R184" s="141">
        <f>Q184*H184</f>
        <v>31.631797079999995</v>
      </c>
      <c r="S184" s="141">
        <v>0</v>
      </c>
      <c r="T184" s="142">
        <f>S184*H184</f>
        <v>0</v>
      </c>
      <c r="AR184" s="143" t="s">
        <v>167</v>
      </c>
      <c r="AT184" s="143" t="s">
        <v>162</v>
      </c>
      <c r="AU184" s="143" t="s">
        <v>79</v>
      </c>
      <c r="AY184" s="18" t="s">
        <v>160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77</v>
      </c>
      <c r="BK184" s="144">
        <f>ROUND(I184*H184,2)</f>
        <v>0</v>
      </c>
      <c r="BL184" s="18" t="s">
        <v>167</v>
      </c>
      <c r="BM184" s="143" t="s">
        <v>2290</v>
      </c>
    </row>
    <row r="185" spans="2:65" s="1" customFormat="1" ht="11.25">
      <c r="B185" s="33"/>
      <c r="D185" s="145" t="s">
        <v>169</v>
      </c>
      <c r="F185" s="146" t="s">
        <v>1361</v>
      </c>
      <c r="I185" s="147"/>
      <c r="L185" s="33"/>
      <c r="M185" s="148"/>
      <c r="T185" s="54"/>
      <c r="AT185" s="18" t="s">
        <v>169</v>
      </c>
      <c r="AU185" s="18" t="s">
        <v>79</v>
      </c>
    </row>
    <row r="186" spans="2:65" s="1" customFormat="1" ht="11.25">
      <c r="B186" s="33"/>
      <c r="D186" s="193" t="s">
        <v>1254</v>
      </c>
      <c r="F186" s="194" t="s">
        <v>1362</v>
      </c>
      <c r="I186" s="147"/>
      <c r="L186" s="33"/>
      <c r="M186" s="148"/>
      <c r="T186" s="54"/>
      <c r="AT186" s="18" t="s">
        <v>1254</v>
      </c>
      <c r="AU186" s="18" t="s">
        <v>79</v>
      </c>
    </row>
    <row r="187" spans="2:65" s="12" customFormat="1" ht="11.25">
      <c r="B187" s="149"/>
      <c r="D187" s="145" t="s">
        <v>171</v>
      </c>
      <c r="E187" s="150" t="s">
        <v>19</v>
      </c>
      <c r="F187" s="151" t="s">
        <v>2291</v>
      </c>
      <c r="H187" s="152">
        <v>1.431</v>
      </c>
      <c r="I187" s="153"/>
      <c r="L187" s="149"/>
      <c r="M187" s="154"/>
      <c r="T187" s="155"/>
      <c r="AT187" s="150" t="s">
        <v>171</v>
      </c>
      <c r="AU187" s="150" t="s">
        <v>79</v>
      </c>
      <c r="AV187" s="12" t="s">
        <v>79</v>
      </c>
      <c r="AW187" s="12" t="s">
        <v>31</v>
      </c>
      <c r="AX187" s="12" t="s">
        <v>69</v>
      </c>
      <c r="AY187" s="150" t="s">
        <v>160</v>
      </c>
    </row>
    <row r="188" spans="2:65" s="12" customFormat="1" ht="11.25">
      <c r="B188" s="149"/>
      <c r="D188" s="145" t="s">
        <v>171</v>
      </c>
      <c r="E188" s="150" t="s">
        <v>19</v>
      </c>
      <c r="F188" s="151" t="s">
        <v>2292</v>
      </c>
      <c r="H188" s="152">
        <v>1.62</v>
      </c>
      <c r="I188" s="153"/>
      <c r="L188" s="149"/>
      <c r="M188" s="154"/>
      <c r="T188" s="155"/>
      <c r="AT188" s="150" t="s">
        <v>171</v>
      </c>
      <c r="AU188" s="150" t="s">
        <v>79</v>
      </c>
      <c r="AV188" s="12" t="s">
        <v>79</v>
      </c>
      <c r="AW188" s="12" t="s">
        <v>31</v>
      </c>
      <c r="AX188" s="12" t="s">
        <v>69</v>
      </c>
      <c r="AY188" s="150" t="s">
        <v>160</v>
      </c>
    </row>
    <row r="189" spans="2:65" s="12" customFormat="1" ht="11.25">
      <c r="B189" s="149"/>
      <c r="D189" s="145" t="s">
        <v>171</v>
      </c>
      <c r="E189" s="150" t="s">
        <v>19</v>
      </c>
      <c r="F189" s="151" t="s">
        <v>2293</v>
      </c>
      <c r="H189" s="152">
        <v>3.7349999999999999</v>
      </c>
      <c r="I189" s="153"/>
      <c r="L189" s="149"/>
      <c r="M189" s="154"/>
      <c r="T189" s="155"/>
      <c r="AT189" s="150" t="s">
        <v>171</v>
      </c>
      <c r="AU189" s="150" t="s">
        <v>79</v>
      </c>
      <c r="AV189" s="12" t="s">
        <v>79</v>
      </c>
      <c r="AW189" s="12" t="s">
        <v>31</v>
      </c>
      <c r="AX189" s="12" t="s">
        <v>69</v>
      </c>
      <c r="AY189" s="150" t="s">
        <v>160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2294</v>
      </c>
      <c r="H190" s="152">
        <v>5.6159999999999997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69</v>
      </c>
      <c r="AY190" s="150" t="s">
        <v>160</v>
      </c>
    </row>
    <row r="191" spans="2:65" s="13" customFormat="1" ht="11.25">
      <c r="B191" s="156"/>
      <c r="D191" s="145" t="s">
        <v>171</v>
      </c>
      <c r="E191" s="157" t="s">
        <v>19</v>
      </c>
      <c r="F191" s="158" t="s">
        <v>184</v>
      </c>
      <c r="H191" s="159">
        <v>12.401999999999999</v>
      </c>
      <c r="I191" s="160"/>
      <c r="L191" s="156"/>
      <c r="M191" s="161"/>
      <c r="T191" s="162"/>
      <c r="AT191" s="157" t="s">
        <v>171</v>
      </c>
      <c r="AU191" s="157" t="s">
        <v>79</v>
      </c>
      <c r="AV191" s="13" t="s">
        <v>167</v>
      </c>
      <c r="AW191" s="13" t="s">
        <v>31</v>
      </c>
      <c r="AX191" s="13" t="s">
        <v>77</v>
      </c>
      <c r="AY191" s="157" t="s">
        <v>160</v>
      </c>
    </row>
    <row r="192" spans="2:65" s="1" customFormat="1" ht="16.5" customHeight="1">
      <c r="B192" s="33"/>
      <c r="C192" s="132" t="s">
        <v>284</v>
      </c>
      <c r="D192" s="132" t="s">
        <v>162</v>
      </c>
      <c r="E192" s="133" t="s">
        <v>1365</v>
      </c>
      <c r="F192" s="134" t="s">
        <v>1366</v>
      </c>
      <c r="G192" s="135" t="s">
        <v>165</v>
      </c>
      <c r="H192" s="136">
        <v>12.401999999999999</v>
      </c>
      <c r="I192" s="137"/>
      <c r="J192" s="138">
        <f>ROUND(I192*H192,2)</f>
        <v>0</v>
      </c>
      <c r="K192" s="134" t="s">
        <v>1251</v>
      </c>
      <c r="L192" s="33"/>
      <c r="M192" s="139" t="s">
        <v>19</v>
      </c>
      <c r="N192" s="140" t="s">
        <v>40</v>
      </c>
      <c r="P192" s="141">
        <f>O192*H192</f>
        <v>0</v>
      </c>
      <c r="Q192" s="141">
        <v>4.8579999999999998E-2</v>
      </c>
      <c r="R192" s="141">
        <f>Q192*H192</f>
        <v>0.60248915999999997</v>
      </c>
      <c r="S192" s="141">
        <v>0</v>
      </c>
      <c r="T192" s="142">
        <f>S192*H192</f>
        <v>0</v>
      </c>
      <c r="AR192" s="143" t="s">
        <v>167</v>
      </c>
      <c r="AT192" s="143" t="s">
        <v>162</v>
      </c>
      <c r="AU192" s="143" t="s">
        <v>79</v>
      </c>
      <c r="AY192" s="18" t="s">
        <v>160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77</v>
      </c>
      <c r="BK192" s="144">
        <f>ROUND(I192*H192,2)</f>
        <v>0</v>
      </c>
      <c r="BL192" s="18" t="s">
        <v>167</v>
      </c>
      <c r="BM192" s="143" t="s">
        <v>2295</v>
      </c>
    </row>
    <row r="193" spans="2:65" s="1" customFormat="1" ht="11.25">
      <c r="B193" s="33"/>
      <c r="D193" s="145" t="s">
        <v>169</v>
      </c>
      <c r="F193" s="146" t="s">
        <v>1368</v>
      </c>
      <c r="I193" s="147"/>
      <c r="L193" s="33"/>
      <c r="M193" s="148"/>
      <c r="T193" s="54"/>
      <c r="AT193" s="18" t="s">
        <v>169</v>
      </c>
      <c r="AU193" s="18" t="s">
        <v>79</v>
      </c>
    </row>
    <row r="194" spans="2:65" s="1" customFormat="1" ht="11.25">
      <c r="B194" s="33"/>
      <c r="D194" s="193" t="s">
        <v>1254</v>
      </c>
      <c r="F194" s="194" t="s">
        <v>1369</v>
      </c>
      <c r="I194" s="147"/>
      <c r="L194" s="33"/>
      <c r="M194" s="148"/>
      <c r="T194" s="54"/>
      <c r="AT194" s="18" t="s">
        <v>1254</v>
      </c>
      <c r="AU194" s="18" t="s">
        <v>79</v>
      </c>
    </row>
    <row r="195" spans="2:65" s="1" customFormat="1" ht="16.5" customHeight="1">
      <c r="B195" s="33"/>
      <c r="C195" s="132" t="s">
        <v>7</v>
      </c>
      <c r="D195" s="132" t="s">
        <v>162</v>
      </c>
      <c r="E195" s="133" t="s">
        <v>1370</v>
      </c>
      <c r="F195" s="134" t="s">
        <v>1371</v>
      </c>
      <c r="G195" s="135" t="s">
        <v>187</v>
      </c>
      <c r="H195" s="136">
        <v>82.68</v>
      </c>
      <c r="I195" s="137"/>
      <c r="J195" s="138">
        <f>ROUND(I195*H195,2)</f>
        <v>0</v>
      </c>
      <c r="K195" s="134" t="s">
        <v>1251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1.2999999999999999E-3</v>
      </c>
      <c r="R195" s="141">
        <f>Q195*H195</f>
        <v>0.10748400000000001</v>
      </c>
      <c r="S195" s="141">
        <v>0</v>
      </c>
      <c r="T195" s="142">
        <f>S195*H195</f>
        <v>0</v>
      </c>
      <c r="AR195" s="143" t="s">
        <v>167</v>
      </c>
      <c r="AT195" s="143" t="s">
        <v>162</v>
      </c>
      <c r="AU195" s="143" t="s">
        <v>79</v>
      </c>
      <c r="AY195" s="18" t="s">
        <v>160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77</v>
      </c>
      <c r="BK195" s="144">
        <f>ROUND(I195*H195,2)</f>
        <v>0</v>
      </c>
      <c r="BL195" s="18" t="s">
        <v>167</v>
      </c>
      <c r="BM195" s="143" t="s">
        <v>2296</v>
      </c>
    </row>
    <row r="196" spans="2:65" s="1" customFormat="1" ht="11.25">
      <c r="B196" s="33"/>
      <c r="D196" s="145" t="s">
        <v>169</v>
      </c>
      <c r="F196" s="146" t="s">
        <v>1373</v>
      </c>
      <c r="I196" s="147"/>
      <c r="L196" s="33"/>
      <c r="M196" s="148"/>
      <c r="T196" s="54"/>
      <c r="AT196" s="18" t="s">
        <v>169</v>
      </c>
      <c r="AU196" s="18" t="s">
        <v>79</v>
      </c>
    </row>
    <row r="197" spans="2:65" s="1" customFormat="1" ht="11.25">
      <c r="B197" s="33"/>
      <c r="D197" s="193" t="s">
        <v>1254</v>
      </c>
      <c r="F197" s="194" t="s">
        <v>1374</v>
      </c>
      <c r="I197" s="147"/>
      <c r="L197" s="33"/>
      <c r="M197" s="148"/>
      <c r="T197" s="54"/>
      <c r="AT197" s="18" t="s">
        <v>1254</v>
      </c>
      <c r="AU197" s="18" t="s">
        <v>79</v>
      </c>
    </row>
    <row r="198" spans="2:65" s="12" customFormat="1" ht="11.25">
      <c r="B198" s="149"/>
      <c r="D198" s="145" t="s">
        <v>171</v>
      </c>
      <c r="E198" s="150" t="s">
        <v>19</v>
      </c>
      <c r="F198" s="151" t="s">
        <v>2297</v>
      </c>
      <c r="H198" s="152">
        <v>9.5399999999999991</v>
      </c>
      <c r="I198" s="153"/>
      <c r="L198" s="149"/>
      <c r="M198" s="154"/>
      <c r="T198" s="155"/>
      <c r="AT198" s="150" t="s">
        <v>171</v>
      </c>
      <c r="AU198" s="150" t="s">
        <v>79</v>
      </c>
      <c r="AV198" s="12" t="s">
        <v>79</v>
      </c>
      <c r="AW198" s="12" t="s">
        <v>31</v>
      </c>
      <c r="AX198" s="12" t="s">
        <v>69</v>
      </c>
      <c r="AY198" s="150" t="s">
        <v>160</v>
      </c>
    </row>
    <row r="199" spans="2:65" s="12" customFormat="1" ht="11.25">
      <c r="B199" s="149"/>
      <c r="D199" s="145" t="s">
        <v>171</v>
      </c>
      <c r="E199" s="150" t="s">
        <v>19</v>
      </c>
      <c r="F199" s="151" t="s">
        <v>2298</v>
      </c>
      <c r="H199" s="152">
        <v>10.8</v>
      </c>
      <c r="I199" s="153"/>
      <c r="L199" s="149"/>
      <c r="M199" s="154"/>
      <c r="T199" s="155"/>
      <c r="AT199" s="150" t="s">
        <v>171</v>
      </c>
      <c r="AU199" s="150" t="s">
        <v>79</v>
      </c>
      <c r="AV199" s="12" t="s">
        <v>79</v>
      </c>
      <c r="AW199" s="12" t="s">
        <v>31</v>
      </c>
      <c r="AX199" s="12" t="s">
        <v>69</v>
      </c>
      <c r="AY199" s="150" t="s">
        <v>160</v>
      </c>
    </row>
    <row r="200" spans="2:65" s="12" customFormat="1" ht="11.25">
      <c r="B200" s="149"/>
      <c r="D200" s="145" t="s">
        <v>171</v>
      </c>
      <c r="E200" s="150" t="s">
        <v>19</v>
      </c>
      <c r="F200" s="151" t="s">
        <v>2299</v>
      </c>
      <c r="H200" s="152">
        <v>24.9</v>
      </c>
      <c r="I200" s="153"/>
      <c r="L200" s="149"/>
      <c r="M200" s="154"/>
      <c r="T200" s="155"/>
      <c r="AT200" s="150" t="s">
        <v>171</v>
      </c>
      <c r="AU200" s="150" t="s">
        <v>79</v>
      </c>
      <c r="AV200" s="12" t="s">
        <v>79</v>
      </c>
      <c r="AW200" s="12" t="s">
        <v>31</v>
      </c>
      <c r="AX200" s="12" t="s">
        <v>69</v>
      </c>
      <c r="AY200" s="150" t="s">
        <v>160</v>
      </c>
    </row>
    <row r="201" spans="2:65" s="12" customFormat="1" ht="11.25">
      <c r="B201" s="149"/>
      <c r="D201" s="145" t="s">
        <v>171</v>
      </c>
      <c r="E201" s="150" t="s">
        <v>19</v>
      </c>
      <c r="F201" s="151" t="s">
        <v>2300</v>
      </c>
      <c r="H201" s="152">
        <v>37.44</v>
      </c>
      <c r="I201" s="153"/>
      <c r="L201" s="149"/>
      <c r="M201" s="154"/>
      <c r="T201" s="155"/>
      <c r="AT201" s="150" t="s">
        <v>171</v>
      </c>
      <c r="AU201" s="150" t="s">
        <v>79</v>
      </c>
      <c r="AV201" s="12" t="s">
        <v>79</v>
      </c>
      <c r="AW201" s="12" t="s">
        <v>31</v>
      </c>
      <c r="AX201" s="12" t="s">
        <v>69</v>
      </c>
      <c r="AY201" s="150" t="s">
        <v>160</v>
      </c>
    </row>
    <row r="202" spans="2:65" s="13" customFormat="1" ht="11.25">
      <c r="B202" s="156"/>
      <c r="D202" s="145" t="s">
        <v>171</v>
      </c>
      <c r="E202" s="157" t="s">
        <v>2172</v>
      </c>
      <c r="F202" s="158" t="s">
        <v>184</v>
      </c>
      <c r="H202" s="159">
        <v>82.679999999999993</v>
      </c>
      <c r="I202" s="160"/>
      <c r="L202" s="156"/>
      <c r="M202" s="161"/>
      <c r="T202" s="162"/>
      <c r="AT202" s="157" t="s">
        <v>171</v>
      </c>
      <c r="AU202" s="157" t="s">
        <v>79</v>
      </c>
      <c r="AV202" s="13" t="s">
        <v>167</v>
      </c>
      <c r="AW202" s="13" t="s">
        <v>31</v>
      </c>
      <c r="AX202" s="13" t="s">
        <v>77</v>
      </c>
      <c r="AY202" s="157" t="s">
        <v>160</v>
      </c>
    </row>
    <row r="203" spans="2:65" s="1" customFormat="1" ht="16.5" customHeight="1">
      <c r="B203" s="33"/>
      <c r="C203" s="132" t="s">
        <v>301</v>
      </c>
      <c r="D203" s="132" t="s">
        <v>162</v>
      </c>
      <c r="E203" s="133" t="s">
        <v>1376</v>
      </c>
      <c r="F203" s="134" t="s">
        <v>1377</v>
      </c>
      <c r="G203" s="135" t="s">
        <v>187</v>
      </c>
      <c r="H203" s="136">
        <v>82.68</v>
      </c>
      <c r="I203" s="137"/>
      <c r="J203" s="138">
        <f>ROUND(I203*H203,2)</f>
        <v>0</v>
      </c>
      <c r="K203" s="134" t="s">
        <v>1251</v>
      </c>
      <c r="L203" s="33"/>
      <c r="M203" s="139" t="s">
        <v>19</v>
      </c>
      <c r="N203" s="140" t="s">
        <v>40</v>
      </c>
      <c r="P203" s="141">
        <f>O203*H203</f>
        <v>0</v>
      </c>
      <c r="Q203" s="141">
        <v>4.0000000000000003E-5</v>
      </c>
      <c r="R203" s="141">
        <f>Q203*H203</f>
        <v>3.3072000000000006E-3</v>
      </c>
      <c r="S203" s="141">
        <v>0</v>
      </c>
      <c r="T203" s="142">
        <f>S203*H203</f>
        <v>0</v>
      </c>
      <c r="AR203" s="143" t="s">
        <v>167</v>
      </c>
      <c r="AT203" s="143" t="s">
        <v>162</v>
      </c>
      <c r="AU203" s="143" t="s">
        <v>79</v>
      </c>
      <c r="AY203" s="18" t="s">
        <v>160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77</v>
      </c>
      <c r="BK203" s="144">
        <f>ROUND(I203*H203,2)</f>
        <v>0</v>
      </c>
      <c r="BL203" s="18" t="s">
        <v>167</v>
      </c>
      <c r="BM203" s="143" t="s">
        <v>2301</v>
      </c>
    </row>
    <row r="204" spans="2:65" s="1" customFormat="1" ht="11.25">
      <c r="B204" s="33"/>
      <c r="D204" s="145" t="s">
        <v>169</v>
      </c>
      <c r="F204" s="146" t="s">
        <v>1379</v>
      </c>
      <c r="I204" s="147"/>
      <c r="L204" s="33"/>
      <c r="M204" s="148"/>
      <c r="T204" s="54"/>
      <c r="AT204" s="18" t="s">
        <v>169</v>
      </c>
      <c r="AU204" s="18" t="s">
        <v>79</v>
      </c>
    </row>
    <row r="205" spans="2:65" s="1" customFormat="1" ht="11.25">
      <c r="B205" s="33"/>
      <c r="D205" s="193" t="s">
        <v>1254</v>
      </c>
      <c r="F205" s="194" t="s">
        <v>1380</v>
      </c>
      <c r="I205" s="147"/>
      <c r="L205" s="33"/>
      <c r="M205" s="148"/>
      <c r="T205" s="54"/>
      <c r="AT205" s="18" t="s">
        <v>1254</v>
      </c>
      <c r="AU205" s="18" t="s">
        <v>79</v>
      </c>
    </row>
    <row r="206" spans="2:65" s="12" customFormat="1" ht="11.25">
      <c r="B206" s="149"/>
      <c r="D206" s="145" t="s">
        <v>171</v>
      </c>
      <c r="E206" s="150" t="s">
        <v>19</v>
      </c>
      <c r="F206" s="151" t="s">
        <v>2172</v>
      </c>
      <c r="H206" s="152">
        <v>82.68</v>
      </c>
      <c r="I206" s="153"/>
      <c r="L206" s="149"/>
      <c r="M206" s="154"/>
      <c r="T206" s="155"/>
      <c r="AT206" s="150" t="s">
        <v>171</v>
      </c>
      <c r="AU206" s="150" t="s">
        <v>79</v>
      </c>
      <c r="AV206" s="12" t="s">
        <v>79</v>
      </c>
      <c r="AW206" s="12" t="s">
        <v>31</v>
      </c>
      <c r="AX206" s="12" t="s">
        <v>77</v>
      </c>
      <c r="AY206" s="150" t="s">
        <v>160</v>
      </c>
    </row>
    <row r="207" spans="2:65" s="11" customFormat="1" ht="22.9" customHeight="1">
      <c r="B207" s="120"/>
      <c r="D207" s="121" t="s">
        <v>68</v>
      </c>
      <c r="E207" s="130" t="s">
        <v>178</v>
      </c>
      <c r="F207" s="130" t="s">
        <v>1403</v>
      </c>
      <c r="I207" s="123"/>
      <c r="J207" s="131">
        <f>BK207</f>
        <v>0</v>
      </c>
      <c r="L207" s="120"/>
      <c r="M207" s="125"/>
      <c r="P207" s="126">
        <f>SUM(P208:P273)</f>
        <v>0</v>
      </c>
      <c r="R207" s="126">
        <f>SUM(R208:R273)</f>
        <v>191.23328993000001</v>
      </c>
      <c r="T207" s="127">
        <f>SUM(T208:T273)</f>
        <v>0</v>
      </c>
      <c r="AR207" s="121" t="s">
        <v>77</v>
      </c>
      <c r="AT207" s="128" t="s">
        <v>68</v>
      </c>
      <c r="AU207" s="128" t="s">
        <v>77</v>
      </c>
      <c r="AY207" s="121" t="s">
        <v>160</v>
      </c>
      <c r="BK207" s="129">
        <f>SUM(BK208:BK273)</f>
        <v>0</v>
      </c>
    </row>
    <row r="208" spans="2:65" s="1" customFormat="1" ht="16.5" customHeight="1">
      <c r="B208" s="33"/>
      <c r="C208" s="132" t="s">
        <v>305</v>
      </c>
      <c r="D208" s="132" t="s">
        <v>162</v>
      </c>
      <c r="E208" s="133" t="s">
        <v>1410</v>
      </c>
      <c r="F208" s="134" t="s">
        <v>1411</v>
      </c>
      <c r="G208" s="135" t="s">
        <v>165</v>
      </c>
      <c r="H208" s="136">
        <v>4.8369999999999997</v>
      </c>
      <c r="I208" s="137"/>
      <c r="J208" s="138">
        <f>ROUND(I208*H208,2)</f>
        <v>0</v>
      </c>
      <c r="K208" s="134" t="s">
        <v>1251</v>
      </c>
      <c r="L208" s="33"/>
      <c r="M208" s="139" t="s">
        <v>19</v>
      </c>
      <c r="N208" s="140" t="s">
        <v>40</v>
      </c>
      <c r="P208" s="141">
        <f>O208*H208</f>
        <v>0</v>
      </c>
      <c r="Q208" s="141">
        <v>2.5021499999999999</v>
      </c>
      <c r="R208" s="141">
        <f>Q208*H208</f>
        <v>12.102899549999998</v>
      </c>
      <c r="S208" s="141">
        <v>0</v>
      </c>
      <c r="T208" s="142">
        <f>S208*H208</f>
        <v>0</v>
      </c>
      <c r="AR208" s="143" t="s">
        <v>167</v>
      </c>
      <c r="AT208" s="143" t="s">
        <v>162</v>
      </c>
      <c r="AU208" s="143" t="s">
        <v>79</v>
      </c>
      <c r="AY208" s="18" t="s">
        <v>160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77</v>
      </c>
      <c r="BK208" s="144">
        <f>ROUND(I208*H208,2)</f>
        <v>0</v>
      </c>
      <c r="BL208" s="18" t="s">
        <v>167</v>
      </c>
      <c r="BM208" s="143" t="s">
        <v>2302</v>
      </c>
    </row>
    <row r="209" spans="2:65" s="1" customFormat="1" ht="11.25">
      <c r="B209" s="33"/>
      <c r="D209" s="145" t="s">
        <v>169</v>
      </c>
      <c r="F209" s="146" t="s">
        <v>1413</v>
      </c>
      <c r="I209" s="147"/>
      <c r="L209" s="33"/>
      <c r="M209" s="148"/>
      <c r="T209" s="54"/>
      <c r="AT209" s="18" t="s">
        <v>169</v>
      </c>
      <c r="AU209" s="18" t="s">
        <v>79</v>
      </c>
    </row>
    <row r="210" spans="2:65" s="1" customFormat="1" ht="11.25">
      <c r="B210" s="33"/>
      <c r="D210" s="193" t="s">
        <v>1254</v>
      </c>
      <c r="F210" s="194" t="s">
        <v>1414</v>
      </c>
      <c r="I210" s="147"/>
      <c r="L210" s="33"/>
      <c r="M210" s="148"/>
      <c r="T210" s="54"/>
      <c r="AT210" s="18" t="s">
        <v>1254</v>
      </c>
      <c r="AU210" s="18" t="s">
        <v>79</v>
      </c>
    </row>
    <row r="211" spans="2:65" s="12" customFormat="1" ht="11.25">
      <c r="B211" s="149"/>
      <c r="D211" s="145" t="s">
        <v>171</v>
      </c>
      <c r="E211" s="150" t="s">
        <v>19</v>
      </c>
      <c r="F211" s="151" t="s">
        <v>2303</v>
      </c>
      <c r="H211" s="152">
        <v>1.9430000000000001</v>
      </c>
      <c r="I211" s="153"/>
      <c r="L211" s="149"/>
      <c r="M211" s="154"/>
      <c r="T211" s="155"/>
      <c r="AT211" s="150" t="s">
        <v>171</v>
      </c>
      <c r="AU211" s="150" t="s">
        <v>79</v>
      </c>
      <c r="AV211" s="12" t="s">
        <v>79</v>
      </c>
      <c r="AW211" s="12" t="s">
        <v>31</v>
      </c>
      <c r="AX211" s="12" t="s">
        <v>69</v>
      </c>
      <c r="AY211" s="150" t="s">
        <v>160</v>
      </c>
    </row>
    <row r="212" spans="2:65" s="12" customFormat="1" ht="11.25">
      <c r="B212" s="149"/>
      <c r="D212" s="145" t="s">
        <v>171</v>
      </c>
      <c r="E212" s="150" t="s">
        <v>19</v>
      </c>
      <c r="F212" s="151" t="s">
        <v>2304</v>
      </c>
      <c r="H212" s="152">
        <v>2.8940000000000001</v>
      </c>
      <c r="I212" s="153"/>
      <c r="L212" s="149"/>
      <c r="M212" s="154"/>
      <c r="T212" s="155"/>
      <c r="AT212" s="150" t="s">
        <v>171</v>
      </c>
      <c r="AU212" s="150" t="s">
        <v>79</v>
      </c>
      <c r="AV212" s="12" t="s">
        <v>79</v>
      </c>
      <c r="AW212" s="12" t="s">
        <v>31</v>
      </c>
      <c r="AX212" s="12" t="s">
        <v>69</v>
      </c>
      <c r="AY212" s="150" t="s">
        <v>160</v>
      </c>
    </row>
    <row r="213" spans="2:65" s="13" customFormat="1" ht="11.25">
      <c r="B213" s="156"/>
      <c r="D213" s="145" t="s">
        <v>171</v>
      </c>
      <c r="E213" s="157" t="s">
        <v>19</v>
      </c>
      <c r="F213" s="158" t="s">
        <v>184</v>
      </c>
      <c r="H213" s="159">
        <v>4.8369999999999997</v>
      </c>
      <c r="I213" s="160"/>
      <c r="L213" s="156"/>
      <c r="M213" s="161"/>
      <c r="T213" s="162"/>
      <c r="AT213" s="157" t="s">
        <v>171</v>
      </c>
      <c r="AU213" s="157" t="s">
        <v>79</v>
      </c>
      <c r="AV213" s="13" t="s">
        <v>167</v>
      </c>
      <c r="AW213" s="13" t="s">
        <v>31</v>
      </c>
      <c r="AX213" s="13" t="s">
        <v>77</v>
      </c>
      <c r="AY213" s="157" t="s">
        <v>160</v>
      </c>
    </row>
    <row r="214" spans="2:65" s="1" customFormat="1" ht="16.5" customHeight="1">
      <c r="B214" s="33"/>
      <c r="C214" s="132" t="s">
        <v>310</v>
      </c>
      <c r="D214" s="132" t="s">
        <v>162</v>
      </c>
      <c r="E214" s="133" t="s">
        <v>1417</v>
      </c>
      <c r="F214" s="134" t="s">
        <v>1418</v>
      </c>
      <c r="G214" s="135" t="s">
        <v>165</v>
      </c>
      <c r="H214" s="136">
        <v>2.956</v>
      </c>
      <c r="I214" s="137"/>
      <c r="J214" s="138">
        <f>ROUND(I214*H214,2)</f>
        <v>0</v>
      </c>
      <c r="K214" s="134" t="s">
        <v>1251</v>
      </c>
      <c r="L214" s="33"/>
      <c r="M214" s="139" t="s">
        <v>19</v>
      </c>
      <c r="N214" s="140" t="s">
        <v>40</v>
      </c>
      <c r="P214" s="141">
        <f>O214*H214</f>
        <v>0</v>
      </c>
      <c r="Q214" s="141">
        <v>4.8579999999999998E-2</v>
      </c>
      <c r="R214" s="141">
        <f>Q214*H214</f>
        <v>0.14360248</v>
      </c>
      <c r="S214" s="141">
        <v>0</v>
      </c>
      <c r="T214" s="142">
        <f>S214*H214</f>
        <v>0</v>
      </c>
      <c r="AR214" s="143" t="s">
        <v>167</v>
      </c>
      <c r="AT214" s="143" t="s">
        <v>162</v>
      </c>
      <c r="AU214" s="143" t="s">
        <v>79</v>
      </c>
      <c r="AY214" s="18" t="s">
        <v>160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77</v>
      </c>
      <c r="BK214" s="144">
        <f>ROUND(I214*H214,2)</f>
        <v>0</v>
      </c>
      <c r="BL214" s="18" t="s">
        <v>167</v>
      </c>
      <c r="BM214" s="143" t="s">
        <v>2305</v>
      </c>
    </row>
    <row r="215" spans="2:65" s="1" customFormat="1" ht="11.25">
      <c r="B215" s="33"/>
      <c r="D215" s="145" t="s">
        <v>169</v>
      </c>
      <c r="F215" s="146" t="s">
        <v>1420</v>
      </c>
      <c r="I215" s="147"/>
      <c r="L215" s="33"/>
      <c r="M215" s="148"/>
      <c r="T215" s="54"/>
      <c r="AT215" s="18" t="s">
        <v>169</v>
      </c>
      <c r="AU215" s="18" t="s">
        <v>79</v>
      </c>
    </row>
    <row r="216" spans="2:65" s="1" customFormat="1" ht="11.25">
      <c r="B216" s="33"/>
      <c r="D216" s="193" t="s">
        <v>1254</v>
      </c>
      <c r="F216" s="194" t="s">
        <v>1421</v>
      </c>
      <c r="I216" s="147"/>
      <c r="L216" s="33"/>
      <c r="M216" s="148"/>
      <c r="T216" s="54"/>
      <c r="AT216" s="18" t="s">
        <v>1254</v>
      </c>
      <c r="AU216" s="18" t="s">
        <v>79</v>
      </c>
    </row>
    <row r="217" spans="2:65" s="1" customFormat="1" ht="16.5" customHeight="1">
      <c r="B217" s="33"/>
      <c r="C217" s="132" t="s">
        <v>319</v>
      </c>
      <c r="D217" s="132" t="s">
        <v>162</v>
      </c>
      <c r="E217" s="133" t="s">
        <v>1422</v>
      </c>
      <c r="F217" s="134" t="s">
        <v>1423</v>
      </c>
      <c r="G217" s="135" t="s">
        <v>187</v>
      </c>
      <c r="H217" s="136">
        <v>27.015000000000001</v>
      </c>
      <c r="I217" s="137"/>
      <c r="J217" s="138">
        <f>ROUND(I217*H217,2)</f>
        <v>0</v>
      </c>
      <c r="K217" s="134" t="s">
        <v>1251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4.1259999999999998E-2</v>
      </c>
      <c r="R217" s="141">
        <f>Q217*H217</f>
        <v>1.1146388999999999</v>
      </c>
      <c r="S217" s="141">
        <v>0</v>
      </c>
      <c r="T217" s="142">
        <f>S217*H217</f>
        <v>0</v>
      </c>
      <c r="AR217" s="143" t="s">
        <v>167</v>
      </c>
      <c r="AT217" s="143" t="s">
        <v>162</v>
      </c>
      <c r="AU217" s="143" t="s">
        <v>79</v>
      </c>
      <c r="AY217" s="18" t="s">
        <v>160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77</v>
      </c>
      <c r="BK217" s="144">
        <f>ROUND(I217*H217,2)</f>
        <v>0</v>
      </c>
      <c r="BL217" s="18" t="s">
        <v>167</v>
      </c>
      <c r="BM217" s="143" t="s">
        <v>2306</v>
      </c>
    </row>
    <row r="218" spans="2:65" s="1" customFormat="1" ht="11.25">
      <c r="B218" s="33"/>
      <c r="D218" s="145" t="s">
        <v>169</v>
      </c>
      <c r="F218" s="146" t="s">
        <v>1425</v>
      </c>
      <c r="I218" s="147"/>
      <c r="L218" s="33"/>
      <c r="M218" s="148"/>
      <c r="T218" s="54"/>
      <c r="AT218" s="18" t="s">
        <v>169</v>
      </c>
      <c r="AU218" s="18" t="s">
        <v>79</v>
      </c>
    </row>
    <row r="219" spans="2:65" s="1" customFormat="1" ht="11.25">
      <c r="B219" s="33"/>
      <c r="D219" s="193" t="s">
        <v>1254</v>
      </c>
      <c r="F219" s="194" t="s">
        <v>1426</v>
      </c>
      <c r="I219" s="147"/>
      <c r="L219" s="33"/>
      <c r="M219" s="148"/>
      <c r="T219" s="54"/>
      <c r="AT219" s="18" t="s">
        <v>1254</v>
      </c>
      <c r="AU219" s="18" t="s">
        <v>79</v>
      </c>
    </row>
    <row r="220" spans="2:65" s="12" customFormat="1" ht="11.25">
      <c r="B220" s="149"/>
      <c r="D220" s="145" t="s">
        <v>171</v>
      </c>
      <c r="E220" s="150" t="s">
        <v>19</v>
      </c>
      <c r="F220" s="151" t="s">
        <v>2307</v>
      </c>
      <c r="H220" s="152">
        <v>10.38</v>
      </c>
      <c r="I220" s="153"/>
      <c r="L220" s="149"/>
      <c r="M220" s="154"/>
      <c r="T220" s="155"/>
      <c r="AT220" s="150" t="s">
        <v>171</v>
      </c>
      <c r="AU220" s="150" t="s">
        <v>79</v>
      </c>
      <c r="AV220" s="12" t="s">
        <v>79</v>
      </c>
      <c r="AW220" s="12" t="s">
        <v>31</v>
      </c>
      <c r="AX220" s="12" t="s">
        <v>69</v>
      </c>
      <c r="AY220" s="150" t="s">
        <v>160</v>
      </c>
    </row>
    <row r="221" spans="2:65" s="12" customFormat="1" ht="11.25">
      <c r="B221" s="149"/>
      <c r="D221" s="145" t="s">
        <v>171</v>
      </c>
      <c r="E221" s="150" t="s">
        <v>19</v>
      </c>
      <c r="F221" s="151" t="s">
        <v>2308</v>
      </c>
      <c r="H221" s="152">
        <v>16.635000000000002</v>
      </c>
      <c r="I221" s="153"/>
      <c r="L221" s="149"/>
      <c r="M221" s="154"/>
      <c r="T221" s="155"/>
      <c r="AT221" s="150" t="s">
        <v>171</v>
      </c>
      <c r="AU221" s="150" t="s">
        <v>79</v>
      </c>
      <c r="AV221" s="12" t="s">
        <v>79</v>
      </c>
      <c r="AW221" s="12" t="s">
        <v>31</v>
      </c>
      <c r="AX221" s="12" t="s">
        <v>69</v>
      </c>
      <c r="AY221" s="150" t="s">
        <v>160</v>
      </c>
    </row>
    <row r="222" spans="2:65" s="13" customFormat="1" ht="11.25">
      <c r="B222" s="156"/>
      <c r="D222" s="145" t="s">
        <v>171</v>
      </c>
      <c r="E222" s="157" t="s">
        <v>2175</v>
      </c>
      <c r="F222" s="158" t="s">
        <v>184</v>
      </c>
      <c r="H222" s="159">
        <v>27.015000000000001</v>
      </c>
      <c r="I222" s="160"/>
      <c r="L222" s="156"/>
      <c r="M222" s="161"/>
      <c r="T222" s="162"/>
      <c r="AT222" s="157" t="s">
        <v>171</v>
      </c>
      <c r="AU222" s="157" t="s">
        <v>79</v>
      </c>
      <c r="AV222" s="13" t="s">
        <v>167</v>
      </c>
      <c r="AW222" s="13" t="s">
        <v>31</v>
      </c>
      <c r="AX222" s="13" t="s">
        <v>77</v>
      </c>
      <c r="AY222" s="157" t="s">
        <v>160</v>
      </c>
    </row>
    <row r="223" spans="2:65" s="1" customFormat="1" ht="16.5" customHeight="1">
      <c r="B223" s="33"/>
      <c r="C223" s="132" t="s">
        <v>324</v>
      </c>
      <c r="D223" s="132" t="s">
        <v>162</v>
      </c>
      <c r="E223" s="133" t="s">
        <v>1428</v>
      </c>
      <c r="F223" s="134" t="s">
        <v>1429</v>
      </c>
      <c r="G223" s="135" t="s">
        <v>187</v>
      </c>
      <c r="H223" s="136">
        <v>27.015000000000001</v>
      </c>
      <c r="I223" s="137"/>
      <c r="J223" s="138">
        <f>ROUND(I223*H223,2)</f>
        <v>0</v>
      </c>
      <c r="K223" s="134" t="s">
        <v>1251</v>
      </c>
      <c r="L223" s="33"/>
      <c r="M223" s="139" t="s">
        <v>19</v>
      </c>
      <c r="N223" s="140" t="s">
        <v>40</v>
      </c>
      <c r="P223" s="141">
        <f>O223*H223</f>
        <v>0</v>
      </c>
      <c r="Q223" s="141">
        <v>2.0000000000000002E-5</v>
      </c>
      <c r="R223" s="141">
        <f>Q223*H223</f>
        <v>5.4030000000000007E-4</v>
      </c>
      <c r="S223" s="141">
        <v>0</v>
      </c>
      <c r="T223" s="142">
        <f>S223*H223</f>
        <v>0</v>
      </c>
      <c r="AR223" s="143" t="s">
        <v>167</v>
      </c>
      <c r="AT223" s="143" t="s">
        <v>162</v>
      </c>
      <c r="AU223" s="143" t="s">
        <v>79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2309</v>
      </c>
    </row>
    <row r="224" spans="2:65" s="1" customFormat="1" ht="11.25">
      <c r="B224" s="33"/>
      <c r="D224" s="145" t="s">
        <v>169</v>
      </c>
      <c r="F224" s="146" t="s">
        <v>1431</v>
      </c>
      <c r="I224" s="147"/>
      <c r="L224" s="33"/>
      <c r="M224" s="148"/>
      <c r="T224" s="54"/>
      <c r="AT224" s="18" t="s">
        <v>169</v>
      </c>
      <c r="AU224" s="18" t="s">
        <v>79</v>
      </c>
    </row>
    <row r="225" spans="2:65" s="1" customFormat="1" ht="11.25">
      <c r="B225" s="33"/>
      <c r="D225" s="193" t="s">
        <v>1254</v>
      </c>
      <c r="F225" s="194" t="s">
        <v>1432</v>
      </c>
      <c r="I225" s="147"/>
      <c r="L225" s="33"/>
      <c r="M225" s="148"/>
      <c r="T225" s="54"/>
      <c r="AT225" s="18" t="s">
        <v>1254</v>
      </c>
      <c r="AU225" s="18" t="s">
        <v>79</v>
      </c>
    </row>
    <row r="226" spans="2:65" s="12" customFormat="1" ht="11.25">
      <c r="B226" s="149"/>
      <c r="D226" s="145" t="s">
        <v>171</v>
      </c>
      <c r="E226" s="150" t="s">
        <v>19</v>
      </c>
      <c r="F226" s="151" t="s">
        <v>2175</v>
      </c>
      <c r="H226" s="152">
        <v>27.015000000000001</v>
      </c>
      <c r="I226" s="153"/>
      <c r="L226" s="149"/>
      <c r="M226" s="154"/>
      <c r="T226" s="155"/>
      <c r="AT226" s="150" t="s">
        <v>171</v>
      </c>
      <c r="AU226" s="150" t="s">
        <v>79</v>
      </c>
      <c r="AV226" s="12" t="s">
        <v>79</v>
      </c>
      <c r="AW226" s="12" t="s">
        <v>31</v>
      </c>
      <c r="AX226" s="12" t="s">
        <v>77</v>
      </c>
      <c r="AY226" s="150" t="s">
        <v>160</v>
      </c>
    </row>
    <row r="227" spans="2:65" s="1" customFormat="1" ht="16.5" customHeight="1">
      <c r="B227" s="33"/>
      <c r="C227" s="132" t="s">
        <v>338</v>
      </c>
      <c r="D227" s="132" t="s">
        <v>162</v>
      </c>
      <c r="E227" s="133" t="s">
        <v>1433</v>
      </c>
      <c r="F227" s="134" t="s">
        <v>1434</v>
      </c>
      <c r="G227" s="135" t="s">
        <v>233</v>
      </c>
      <c r="H227" s="136">
        <v>0.88</v>
      </c>
      <c r="I227" s="137"/>
      <c r="J227" s="138">
        <f>ROUND(I227*H227,2)</f>
        <v>0</v>
      </c>
      <c r="K227" s="134" t="s">
        <v>1251</v>
      </c>
      <c r="L227" s="33"/>
      <c r="M227" s="139" t="s">
        <v>19</v>
      </c>
      <c r="N227" s="140" t="s">
        <v>40</v>
      </c>
      <c r="P227" s="141">
        <f>O227*H227</f>
        <v>0</v>
      </c>
      <c r="Q227" s="141">
        <v>1.04877</v>
      </c>
      <c r="R227" s="141">
        <f>Q227*H227</f>
        <v>0.9229176</v>
      </c>
      <c r="S227" s="141">
        <v>0</v>
      </c>
      <c r="T227" s="142">
        <f>S227*H227</f>
        <v>0</v>
      </c>
      <c r="AR227" s="143" t="s">
        <v>167</v>
      </c>
      <c r="AT227" s="143" t="s">
        <v>162</v>
      </c>
      <c r="AU227" s="143" t="s">
        <v>79</v>
      </c>
      <c r="AY227" s="18" t="s">
        <v>160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77</v>
      </c>
      <c r="BK227" s="144">
        <f>ROUND(I227*H227,2)</f>
        <v>0</v>
      </c>
      <c r="BL227" s="18" t="s">
        <v>167</v>
      </c>
      <c r="BM227" s="143" t="s">
        <v>2310</v>
      </c>
    </row>
    <row r="228" spans="2:65" s="1" customFormat="1" ht="11.25">
      <c r="B228" s="33"/>
      <c r="D228" s="145" t="s">
        <v>169</v>
      </c>
      <c r="F228" s="146" t="s">
        <v>1436</v>
      </c>
      <c r="I228" s="147"/>
      <c r="L228" s="33"/>
      <c r="M228" s="148"/>
      <c r="T228" s="54"/>
      <c r="AT228" s="18" t="s">
        <v>169</v>
      </c>
      <c r="AU228" s="18" t="s">
        <v>79</v>
      </c>
    </row>
    <row r="229" spans="2:65" s="1" customFormat="1" ht="11.25">
      <c r="B229" s="33"/>
      <c r="D229" s="193" t="s">
        <v>1254</v>
      </c>
      <c r="F229" s="194" t="s">
        <v>1437</v>
      </c>
      <c r="I229" s="147"/>
      <c r="L229" s="33"/>
      <c r="M229" s="148"/>
      <c r="T229" s="54"/>
      <c r="AT229" s="18" t="s">
        <v>1254</v>
      </c>
      <c r="AU229" s="18" t="s">
        <v>79</v>
      </c>
    </row>
    <row r="230" spans="2:65" s="12" customFormat="1" ht="11.25">
      <c r="B230" s="149"/>
      <c r="D230" s="145" t="s">
        <v>171</v>
      </c>
      <c r="E230" s="150" t="s">
        <v>19</v>
      </c>
      <c r="F230" s="151" t="s">
        <v>2311</v>
      </c>
      <c r="H230" s="152">
        <v>0.88</v>
      </c>
      <c r="I230" s="153"/>
      <c r="L230" s="149"/>
      <c r="M230" s="154"/>
      <c r="T230" s="155"/>
      <c r="AT230" s="150" t="s">
        <v>171</v>
      </c>
      <c r="AU230" s="150" t="s">
        <v>79</v>
      </c>
      <c r="AV230" s="12" t="s">
        <v>79</v>
      </c>
      <c r="AW230" s="12" t="s">
        <v>31</v>
      </c>
      <c r="AX230" s="12" t="s">
        <v>77</v>
      </c>
      <c r="AY230" s="150" t="s">
        <v>160</v>
      </c>
    </row>
    <row r="231" spans="2:65" s="1" customFormat="1" ht="16.5" customHeight="1">
      <c r="B231" s="33"/>
      <c r="C231" s="132" t="s">
        <v>344</v>
      </c>
      <c r="D231" s="132" t="s">
        <v>162</v>
      </c>
      <c r="E231" s="133" t="s">
        <v>1440</v>
      </c>
      <c r="F231" s="134" t="s">
        <v>1441</v>
      </c>
      <c r="G231" s="135" t="s">
        <v>298</v>
      </c>
      <c r="H231" s="136">
        <v>67.150000000000006</v>
      </c>
      <c r="I231" s="137"/>
      <c r="J231" s="138">
        <f>ROUND(I231*H231,2)</f>
        <v>0</v>
      </c>
      <c r="K231" s="134" t="s">
        <v>1251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4.2000000000000002E-4</v>
      </c>
      <c r="R231" s="141">
        <f>Q231*H231</f>
        <v>2.8203000000000002E-2</v>
      </c>
      <c r="S231" s="141">
        <v>0</v>
      </c>
      <c r="T231" s="142">
        <f>S231*H231</f>
        <v>0</v>
      </c>
      <c r="AR231" s="143" t="s">
        <v>167</v>
      </c>
      <c r="AT231" s="143" t="s">
        <v>162</v>
      </c>
      <c r="AU231" s="143" t="s">
        <v>79</v>
      </c>
      <c r="AY231" s="18" t="s">
        <v>160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77</v>
      </c>
      <c r="BK231" s="144">
        <f>ROUND(I231*H231,2)</f>
        <v>0</v>
      </c>
      <c r="BL231" s="18" t="s">
        <v>167</v>
      </c>
      <c r="BM231" s="143" t="s">
        <v>2312</v>
      </c>
    </row>
    <row r="232" spans="2:65" s="1" customFormat="1" ht="11.25">
      <c r="B232" s="33"/>
      <c r="D232" s="145" t="s">
        <v>169</v>
      </c>
      <c r="F232" s="146" t="s">
        <v>1443</v>
      </c>
      <c r="I232" s="147"/>
      <c r="L232" s="33"/>
      <c r="M232" s="148"/>
      <c r="T232" s="54"/>
      <c r="AT232" s="18" t="s">
        <v>169</v>
      </c>
      <c r="AU232" s="18" t="s">
        <v>79</v>
      </c>
    </row>
    <row r="233" spans="2:65" s="1" customFormat="1" ht="11.25">
      <c r="B233" s="33"/>
      <c r="D233" s="193" t="s">
        <v>1254</v>
      </c>
      <c r="F233" s="194" t="s">
        <v>1444</v>
      </c>
      <c r="I233" s="147"/>
      <c r="L233" s="33"/>
      <c r="M233" s="148"/>
      <c r="T233" s="54"/>
      <c r="AT233" s="18" t="s">
        <v>1254</v>
      </c>
      <c r="AU233" s="18" t="s">
        <v>79</v>
      </c>
    </row>
    <row r="234" spans="2:65" s="12" customFormat="1" ht="11.25">
      <c r="B234" s="149"/>
      <c r="D234" s="145" t="s">
        <v>171</v>
      </c>
      <c r="E234" s="150" t="s">
        <v>19</v>
      </c>
      <c r="F234" s="151" t="s">
        <v>2313</v>
      </c>
      <c r="H234" s="152">
        <v>15.7</v>
      </c>
      <c r="I234" s="153"/>
      <c r="L234" s="149"/>
      <c r="M234" s="154"/>
      <c r="T234" s="155"/>
      <c r="AT234" s="150" t="s">
        <v>171</v>
      </c>
      <c r="AU234" s="150" t="s">
        <v>79</v>
      </c>
      <c r="AV234" s="12" t="s">
        <v>79</v>
      </c>
      <c r="AW234" s="12" t="s">
        <v>31</v>
      </c>
      <c r="AX234" s="12" t="s">
        <v>69</v>
      </c>
      <c r="AY234" s="150" t="s">
        <v>160</v>
      </c>
    </row>
    <row r="235" spans="2:65" s="12" customFormat="1" ht="11.25">
      <c r="B235" s="149"/>
      <c r="D235" s="145" t="s">
        <v>171</v>
      </c>
      <c r="E235" s="150" t="s">
        <v>19</v>
      </c>
      <c r="F235" s="151" t="s">
        <v>2314</v>
      </c>
      <c r="H235" s="152">
        <v>51.45</v>
      </c>
      <c r="I235" s="153"/>
      <c r="L235" s="149"/>
      <c r="M235" s="154"/>
      <c r="T235" s="155"/>
      <c r="AT235" s="150" t="s">
        <v>171</v>
      </c>
      <c r="AU235" s="150" t="s">
        <v>79</v>
      </c>
      <c r="AV235" s="12" t="s">
        <v>79</v>
      </c>
      <c r="AW235" s="12" t="s">
        <v>31</v>
      </c>
      <c r="AX235" s="12" t="s">
        <v>69</v>
      </c>
      <c r="AY235" s="150" t="s">
        <v>160</v>
      </c>
    </row>
    <row r="236" spans="2:65" s="13" customFormat="1" ht="11.25">
      <c r="B236" s="156"/>
      <c r="D236" s="145" t="s">
        <v>171</v>
      </c>
      <c r="E236" s="157" t="s">
        <v>19</v>
      </c>
      <c r="F236" s="158" t="s">
        <v>184</v>
      </c>
      <c r="H236" s="159">
        <v>67.150000000000006</v>
      </c>
      <c r="I236" s="160"/>
      <c r="L236" s="156"/>
      <c r="M236" s="161"/>
      <c r="T236" s="162"/>
      <c r="AT236" s="157" t="s">
        <v>171</v>
      </c>
      <c r="AU236" s="157" t="s">
        <v>79</v>
      </c>
      <c r="AV236" s="13" t="s">
        <v>167</v>
      </c>
      <c r="AW236" s="13" t="s">
        <v>31</v>
      </c>
      <c r="AX236" s="13" t="s">
        <v>77</v>
      </c>
      <c r="AY236" s="157" t="s">
        <v>160</v>
      </c>
    </row>
    <row r="237" spans="2:65" s="1" customFormat="1" ht="16.5" customHeight="1">
      <c r="B237" s="33"/>
      <c r="C237" s="132" t="s">
        <v>357</v>
      </c>
      <c r="D237" s="132" t="s">
        <v>162</v>
      </c>
      <c r="E237" s="133" t="s">
        <v>2315</v>
      </c>
      <c r="F237" s="134" t="s">
        <v>2316</v>
      </c>
      <c r="G237" s="135" t="s">
        <v>313</v>
      </c>
      <c r="H237" s="136">
        <v>4</v>
      </c>
      <c r="I237" s="137"/>
      <c r="J237" s="138">
        <f>ROUND(I237*H237,2)</f>
        <v>0</v>
      </c>
      <c r="K237" s="134" t="s">
        <v>1251</v>
      </c>
      <c r="L237" s="33"/>
      <c r="M237" s="139" t="s">
        <v>19</v>
      </c>
      <c r="N237" s="140" t="s">
        <v>40</v>
      </c>
      <c r="P237" s="141">
        <f>O237*H237</f>
        <v>0</v>
      </c>
      <c r="Q237" s="141">
        <v>0.62275000000000003</v>
      </c>
      <c r="R237" s="141">
        <f>Q237*H237</f>
        <v>2.4910000000000001</v>
      </c>
      <c r="S237" s="141">
        <v>0</v>
      </c>
      <c r="T237" s="142">
        <f>S237*H237</f>
        <v>0</v>
      </c>
      <c r="AR237" s="143" t="s">
        <v>167</v>
      </c>
      <c r="AT237" s="143" t="s">
        <v>162</v>
      </c>
      <c r="AU237" s="143" t="s">
        <v>79</v>
      </c>
      <c r="AY237" s="18" t="s">
        <v>160</v>
      </c>
      <c r="BE237" s="144">
        <f>IF(N237="základní",J237,0)</f>
        <v>0</v>
      </c>
      <c r="BF237" s="144">
        <f>IF(N237="snížená",J237,0)</f>
        <v>0</v>
      </c>
      <c r="BG237" s="144">
        <f>IF(N237="zákl. přenesená",J237,0)</f>
        <v>0</v>
      </c>
      <c r="BH237" s="144">
        <f>IF(N237="sníž. přenesená",J237,0)</f>
        <v>0</v>
      </c>
      <c r="BI237" s="144">
        <f>IF(N237="nulová",J237,0)</f>
        <v>0</v>
      </c>
      <c r="BJ237" s="18" t="s">
        <v>77</v>
      </c>
      <c r="BK237" s="144">
        <f>ROUND(I237*H237,2)</f>
        <v>0</v>
      </c>
      <c r="BL237" s="18" t="s">
        <v>167</v>
      </c>
      <c r="BM237" s="143" t="s">
        <v>2317</v>
      </c>
    </row>
    <row r="238" spans="2:65" s="1" customFormat="1" ht="11.25">
      <c r="B238" s="33"/>
      <c r="D238" s="145" t="s">
        <v>169</v>
      </c>
      <c r="F238" s="146" t="s">
        <v>2318</v>
      </c>
      <c r="I238" s="147"/>
      <c r="L238" s="33"/>
      <c r="M238" s="148"/>
      <c r="T238" s="54"/>
      <c r="AT238" s="18" t="s">
        <v>169</v>
      </c>
      <c r="AU238" s="18" t="s">
        <v>79</v>
      </c>
    </row>
    <row r="239" spans="2:65" s="1" customFormat="1" ht="11.25">
      <c r="B239" s="33"/>
      <c r="D239" s="193" t="s">
        <v>1254</v>
      </c>
      <c r="F239" s="194" t="s">
        <v>2319</v>
      </c>
      <c r="I239" s="147"/>
      <c r="L239" s="33"/>
      <c r="M239" s="148"/>
      <c r="T239" s="54"/>
      <c r="AT239" s="18" t="s">
        <v>1254</v>
      </c>
      <c r="AU239" s="18" t="s">
        <v>79</v>
      </c>
    </row>
    <row r="240" spans="2:65" s="12" customFormat="1" ht="11.25">
      <c r="B240" s="149"/>
      <c r="D240" s="145" t="s">
        <v>171</v>
      </c>
      <c r="E240" s="150" t="s">
        <v>19</v>
      </c>
      <c r="F240" s="151" t="s">
        <v>2320</v>
      </c>
      <c r="H240" s="152">
        <v>2</v>
      </c>
      <c r="I240" s="153"/>
      <c r="L240" s="149"/>
      <c r="M240" s="154"/>
      <c r="T240" s="155"/>
      <c r="AT240" s="150" t="s">
        <v>171</v>
      </c>
      <c r="AU240" s="150" t="s">
        <v>79</v>
      </c>
      <c r="AV240" s="12" t="s">
        <v>79</v>
      </c>
      <c r="AW240" s="12" t="s">
        <v>31</v>
      </c>
      <c r="AX240" s="12" t="s">
        <v>69</v>
      </c>
      <c r="AY240" s="150" t="s">
        <v>160</v>
      </c>
    </row>
    <row r="241" spans="2:65" s="12" customFormat="1" ht="11.25">
      <c r="B241" s="149"/>
      <c r="D241" s="145" t="s">
        <v>171</v>
      </c>
      <c r="E241" s="150" t="s">
        <v>19</v>
      </c>
      <c r="F241" s="151" t="s">
        <v>2321</v>
      </c>
      <c r="H241" s="152">
        <v>1</v>
      </c>
      <c r="I241" s="153"/>
      <c r="L241" s="149"/>
      <c r="M241" s="154"/>
      <c r="T241" s="155"/>
      <c r="AT241" s="150" t="s">
        <v>171</v>
      </c>
      <c r="AU241" s="150" t="s">
        <v>79</v>
      </c>
      <c r="AV241" s="12" t="s">
        <v>79</v>
      </c>
      <c r="AW241" s="12" t="s">
        <v>31</v>
      </c>
      <c r="AX241" s="12" t="s">
        <v>69</v>
      </c>
      <c r="AY241" s="150" t="s">
        <v>160</v>
      </c>
    </row>
    <row r="242" spans="2:65" s="12" customFormat="1" ht="11.25">
      <c r="B242" s="149"/>
      <c r="D242" s="145" t="s">
        <v>171</v>
      </c>
      <c r="E242" s="150" t="s">
        <v>19</v>
      </c>
      <c r="F242" s="151" t="s">
        <v>2322</v>
      </c>
      <c r="H242" s="152">
        <v>1</v>
      </c>
      <c r="I242" s="153"/>
      <c r="L242" s="149"/>
      <c r="M242" s="154"/>
      <c r="T242" s="155"/>
      <c r="AT242" s="150" t="s">
        <v>171</v>
      </c>
      <c r="AU242" s="150" t="s">
        <v>79</v>
      </c>
      <c r="AV242" s="12" t="s">
        <v>79</v>
      </c>
      <c r="AW242" s="12" t="s">
        <v>31</v>
      </c>
      <c r="AX242" s="12" t="s">
        <v>69</v>
      </c>
      <c r="AY242" s="150" t="s">
        <v>160</v>
      </c>
    </row>
    <row r="243" spans="2:65" s="13" customFormat="1" ht="11.25">
      <c r="B243" s="156"/>
      <c r="D243" s="145" t="s">
        <v>171</v>
      </c>
      <c r="E243" s="157" t="s">
        <v>19</v>
      </c>
      <c r="F243" s="158" t="s">
        <v>184</v>
      </c>
      <c r="H243" s="159">
        <v>4</v>
      </c>
      <c r="I243" s="160"/>
      <c r="L243" s="156"/>
      <c r="M243" s="161"/>
      <c r="T243" s="162"/>
      <c r="AT243" s="157" t="s">
        <v>171</v>
      </c>
      <c r="AU243" s="157" t="s">
        <v>79</v>
      </c>
      <c r="AV243" s="13" t="s">
        <v>167</v>
      </c>
      <c r="AW243" s="13" t="s">
        <v>31</v>
      </c>
      <c r="AX243" s="13" t="s">
        <v>77</v>
      </c>
      <c r="AY243" s="157" t="s">
        <v>160</v>
      </c>
    </row>
    <row r="244" spans="2:65" s="1" customFormat="1" ht="16.5" customHeight="1">
      <c r="B244" s="33"/>
      <c r="C244" s="163" t="s">
        <v>363</v>
      </c>
      <c r="D244" s="163" t="s">
        <v>200</v>
      </c>
      <c r="E244" s="164" t="s">
        <v>2323</v>
      </c>
      <c r="F244" s="165" t="s">
        <v>2324</v>
      </c>
      <c r="G244" s="166" t="s">
        <v>313</v>
      </c>
      <c r="H244" s="167">
        <v>4</v>
      </c>
      <c r="I244" s="168"/>
      <c r="J244" s="169">
        <f>ROUND(I244*H244,2)</f>
        <v>0</v>
      </c>
      <c r="K244" s="165" t="s">
        <v>19</v>
      </c>
      <c r="L244" s="170"/>
      <c r="M244" s="171" t="s">
        <v>19</v>
      </c>
      <c r="N244" s="172" t="s">
        <v>40</v>
      </c>
      <c r="P244" s="141">
        <f>O244*H244</f>
        <v>0</v>
      </c>
      <c r="Q244" s="141">
        <v>10</v>
      </c>
      <c r="R244" s="141">
        <f>Q244*H244</f>
        <v>40</v>
      </c>
      <c r="S244" s="141">
        <v>0</v>
      </c>
      <c r="T244" s="142">
        <f>S244*H244</f>
        <v>0</v>
      </c>
      <c r="AR244" s="143" t="s">
        <v>204</v>
      </c>
      <c r="AT244" s="143" t="s">
        <v>200</v>
      </c>
      <c r="AU244" s="143" t="s">
        <v>79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167</v>
      </c>
      <c r="BM244" s="143" t="s">
        <v>2325</v>
      </c>
    </row>
    <row r="245" spans="2:65" s="1" customFormat="1" ht="11.25">
      <c r="B245" s="33"/>
      <c r="D245" s="145" t="s">
        <v>169</v>
      </c>
      <c r="F245" s="146" t="s">
        <v>2324</v>
      </c>
      <c r="I245" s="147"/>
      <c r="L245" s="33"/>
      <c r="M245" s="148"/>
      <c r="T245" s="54"/>
      <c r="AT245" s="18" t="s">
        <v>169</v>
      </c>
      <c r="AU245" s="18" t="s">
        <v>79</v>
      </c>
    </row>
    <row r="246" spans="2:65" s="1" customFormat="1" ht="16.5" customHeight="1">
      <c r="B246" s="33"/>
      <c r="C246" s="132" t="s">
        <v>373</v>
      </c>
      <c r="D246" s="132" t="s">
        <v>162</v>
      </c>
      <c r="E246" s="133" t="s">
        <v>2326</v>
      </c>
      <c r="F246" s="134" t="s">
        <v>2327</v>
      </c>
      <c r="G246" s="135" t="s">
        <v>313</v>
      </c>
      <c r="H246" s="136">
        <v>20</v>
      </c>
      <c r="I246" s="137"/>
      <c r="J246" s="138">
        <f>ROUND(I246*H246,2)</f>
        <v>0</v>
      </c>
      <c r="K246" s="134" t="s">
        <v>1251</v>
      </c>
      <c r="L246" s="33"/>
      <c r="M246" s="139" t="s">
        <v>19</v>
      </c>
      <c r="N246" s="140" t="s">
        <v>40</v>
      </c>
      <c r="P246" s="141">
        <f>O246*H246</f>
        <v>0</v>
      </c>
      <c r="Q246" s="141">
        <v>0.25685000000000002</v>
      </c>
      <c r="R246" s="141">
        <f>Q246*H246</f>
        <v>5.1370000000000005</v>
      </c>
      <c r="S246" s="141">
        <v>0</v>
      </c>
      <c r="T246" s="142">
        <f>S246*H246</f>
        <v>0</v>
      </c>
      <c r="AR246" s="143" t="s">
        <v>167</v>
      </c>
      <c r="AT246" s="143" t="s">
        <v>162</v>
      </c>
      <c r="AU246" s="143" t="s">
        <v>79</v>
      </c>
      <c r="AY246" s="18" t="s">
        <v>160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77</v>
      </c>
      <c r="BK246" s="144">
        <f>ROUND(I246*H246,2)</f>
        <v>0</v>
      </c>
      <c r="BL246" s="18" t="s">
        <v>167</v>
      </c>
      <c r="BM246" s="143" t="s">
        <v>2328</v>
      </c>
    </row>
    <row r="247" spans="2:65" s="1" customFormat="1" ht="11.25">
      <c r="B247" s="33"/>
      <c r="D247" s="145" t="s">
        <v>169</v>
      </c>
      <c r="F247" s="146" t="s">
        <v>2329</v>
      </c>
      <c r="I247" s="147"/>
      <c r="L247" s="33"/>
      <c r="M247" s="148"/>
      <c r="T247" s="54"/>
      <c r="AT247" s="18" t="s">
        <v>169</v>
      </c>
      <c r="AU247" s="18" t="s">
        <v>79</v>
      </c>
    </row>
    <row r="248" spans="2:65" s="1" customFormat="1" ht="11.25">
      <c r="B248" s="33"/>
      <c r="D248" s="193" t="s">
        <v>1254</v>
      </c>
      <c r="F248" s="194" t="s">
        <v>2330</v>
      </c>
      <c r="I248" s="147"/>
      <c r="L248" s="33"/>
      <c r="M248" s="148"/>
      <c r="T248" s="54"/>
      <c r="AT248" s="18" t="s">
        <v>1254</v>
      </c>
      <c r="AU248" s="18" t="s">
        <v>79</v>
      </c>
    </row>
    <row r="249" spans="2:65" s="12" customFormat="1" ht="11.25">
      <c r="B249" s="149"/>
      <c r="D249" s="145" t="s">
        <v>171</v>
      </c>
      <c r="E249" s="150" t="s">
        <v>19</v>
      </c>
      <c r="F249" s="151" t="s">
        <v>2331</v>
      </c>
      <c r="H249" s="152">
        <v>6</v>
      </c>
      <c r="I249" s="153"/>
      <c r="L249" s="149"/>
      <c r="M249" s="154"/>
      <c r="T249" s="155"/>
      <c r="AT249" s="150" t="s">
        <v>171</v>
      </c>
      <c r="AU249" s="150" t="s">
        <v>79</v>
      </c>
      <c r="AV249" s="12" t="s">
        <v>79</v>
      </c>
      <c r="AW249" s="12" t="s">
        <v>31</v>
      </c>
      <c r="AX249" s="12" t="s">
        <v>69</v>
      </c>
      <c r="AY249" s="150" t="s">
        <v>160</v>
      </c>
    </row>
    <row r="250" spans="2:65" s="12" customFormat="1" ht="11.25">
      <c r="B250" s="149"/>
      <c r="D250" s="145" t="s">
        <v>171</v>
      </c>
      <c r="E250" s="150" t="s">
        <v>19</v>
      </c>
      <c r="F250" s="151" t="s">
        <v>2332</v>
      </c>
      <c r="H250" s="152">
        <v>4</v>
      </c>
      <c r="I250" s="153"/>
      <c r="L250" s="149"/>
      <c r="M250" s="154"/>
      <c r="T250" s="155"/>
      <c r="AT250" s="150" t="s">
        <v>171</v>
      </c>
      <c r="AU250" s="150" t="s">
        <v>79</v>
      </c>
      <c r="AV250" s="12" t="s">
        <v>79</v>
      </c>
      <c r="AW250" s="12" t="s">
        <v>31</v>
      </c>
      <c r="AX250" s="12" t="s">
        <v>69</v>
      </c>
      <c r="AY250" s="150" t="s">
        <v>160</v>
      </c>
    </row>
    <row r="251" spans="2:65" s="12" customFormat="1" ht="11.25">
      <c r="B251" s="149"/>
      <c r="D251" s="145" t="s">
        <v>171</v>
      </c>
      <c r="E251" s="150" t="s">
        <v>19</v>
      </c>
      <c r="F251" s="151" t="s">
        <v>2333</v>
      </c>
      <c r="H251" s="152">
        <v>7</v>
      </c>
      <c r="I251" s="153"/>
      <c r="L251" s="149"/>
      <c r="M251" s="154"/>
      <c r="T251" s="155"/>
      <c r="AT251" s="150" t="s">
        <v>171</v>
      </c>
      <c r="AU251" s="150" t="s">
        <v>79</v>
      </c>
      <c r="AV251" s="12" t="s">
        <v>79</v>
      </c>
      <c r="AW251" s="12" t="s">
        <v>31</v>
      </c>
      <c r="AX251" s="12" t="s">
        <v>69</v>
      </c>
      <c r="AY251" s="150" t="s">
        <v>160</v>
      </c>
    </row>
    <row r="252" spans="2:65" s="12" customFormat="1" ht="11.25">
      <c r="B252" s="149"/>
      <c r="D252" s="145" t="s">
        <v>171</v>
      </c>
      <c r="E252" s="150" t="s">
        <v>19</v>
      </c>
      <c r="F252" s="151" t="s">
        <v>2334</v>
      </c>
      <c r="H252" s="152">
        <v>3</v>
      </c>
      <c r="I252" s="153"/>
      <c r="L252" s="149"/>
      <c r="M252" s="154"/>
      <c r="T252" s="155"/>
      <c r="AT252" s="150" t="s">
        <v>171</v>
      </c>
      <c r="AU252" s="150" t="s">
        <v>79</v>
      </c>
      <c r="AV252" s="12" t="s">
        <v>79</v>
      </c>
      <c r="AW252" s="12" t="s">
        <v>31</v>
      </c>
      <c r="AX252" s="12" t="s">
        <v>69</v>
      </c>
      <c r="AY252" s="150" t="s">
        <v>160</v>
      </c>
    </row>
    <row r="253" spans="2:65" s="13" customFormat="1" ht="11.25">
      <c r="B253" s="156"/>
      <c r="D253" s="145" t="s">
        <v>171</v>
      </c>
      <c r="E253" s="157" t="s">
        <v>19</v>
      </c>
      <c r="F253" s="158" t="s">
        <v>184</v>
      </c>
      <c r="H253" s="159">
        <v>20</v>
      </c>
      <c r="I253" s="160"/>
      <c r="L253" s="156"/>
      <c r="M253" s="161"/>
      <c r="T253" s="162"/>
      <c r="AT253" s="157" t="s">
        <v>171</v>
      </c>
      <c r="AU253" s="157" t="s">
        <v>79</v>
      </c>
      <c r="AV253" s="13" t="s">
        <v>167</v>
      </c>
      <c r="AW253" s="13" t="s">
        <v>31</v>
      </c>
      <c r="AX253" s="13" t="s">
        <v>77</v>
      </c>
      <c r="AY253" s="157" t="s">
        <v>160</v>
      </c>
    </row>
    <row r="254" spans="2:65" s="1" customFormat="1" ht="16.5" customHeight="1">
      <c r="B254" s="33"/>
      <c r="C254" s="163" t="s">
        <v>378</v>
      </c>
      <c r="D254" s="163" t="s">
        <v>200</v>
      </c>
      <c r="E254" s="164" t="s">
        <v>2335</v>
      </c>
      <c r="F254" s="165" t="s">
        <v>2336</v>
      </c>
      <c r="G254" s="166" t="s">
        <v>165</v>
      </c>
      <c r="H254" s="167">
        <v>49.31</v>
      </c>
      <c r="I254" s="168"/>
      <c r="J254" s="169">
        <f>ROUND(I254*H254,2)</f>
        <v>0</v>
      </c>
      <c r="K254" s="165" t="s">
        <v>19</v>
      </c>
      <c r="L254" s="170"/>
      <c r="M254" s="171" t="s">
        <v>19</v>
      </c>
      <c r="N254" s="172" t="s">
        <v>40</v>
      </c>
      <c r="P254" s="141">
        <f>O254*H254</f>
        <v>0</v>
      </c>
      <c r="Q254" s="141">
        <v>2.5</v>
      </c>
      <c r="R254" s="141">
        <f>Q254*H254</f>
        <v>123.27500000000001</v>
      </c>
      <c r="S254" s="141">
        <v>0</v>
      </c>
      <c r="T254" s="142">
        <f>S254*H254</f>
        <v>0</v>
      </c>
      <c r="AR254" s="143" t="s">
        <v>204</v>
      </c>
      <c r="AT254" s="143" t="s">
        <v>200</v>
      </c>
      <c r="AU254" s="143" t="s">
        <v>79</v>
      </c>
      <c r="AY254" s="18" t="s">
        <v>160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77</v>
      </c>
      <c r="BK254" s="144">
        <f>ROUND(I254*H254,2)</f>
        <v>0</v>
      </c>
      <c r="BL254" s="18" t="s">
        <v>167</v>
      </c>
      <c r="BM254" s="143" t="s">
        <v>2337</v>
      </c>
    </row>
    <row r="255" spans="2:65" s="1" customFormat="1" ht="11.25">
      <c r="B255" s="33"/>
      <c r="D255" s="145" t="s">
        <v>169</v>
      </c>
      <c r="F255" s="146" t="s">
        <v>2336</v>
      </c>
      <c r="I255" s="147"/>
      <c r="L255" s="33"/>
      <c r="M255" s="148"/>
      <c r="T255" s="54"/>
      <c r="AT255" s="18" t="s">
        <v>169</v>
      </c>
      <c r="AU255" s="18" t="s">
        <v>79</v>
      </c>
    </row>
    <row r="256" spans="2:65" s="12" customFormat="1" ht="11.25">
      <c r="B256" s="149"/>
      <c r="D256" s="145" t="s">
        <v>171</v>
      </c>
      <c r="E256" s="150" t="s">
        <v>19</v>
      </c>
      <c r="F256" s="151" t="s">
        <v>2338</v>
      </c>
      <c r="H256" s="152">
        <v>14.7</v>
      </c>
      <c r="I256" s="153"/>
      <c r="L256" s="149"/>
      <c r="M256" s="154"/>
      <c r="T256" s="155"/>
      <c r="AT256" s="150" t="s">
        <v>171</v>
      </c>
      <c r="AU256" s="150" t="s">
        <v>79</v>
      </c>
      <c r="AV256" s="12" t="s">
        <v>79</v>
      </c>
      <c r="AW256" s="12" t="s">
        <v>31</v>
      </c>
      <c r="AX256" s="12" t="s">
        <v>69</v>
      </c>
      <c r="AY256" s="150" t="s">
        <v>160</v>
      </c>
    </row>
    <row r="257" spans="2:65" s="12" customFormat="1" ht="11.25">
      <c r="B257" s="149"/>
      <c r="D257" s="145" t="s">
        <v>171</v>
      </c>
      <c r="E257" s="150" t="s">
        <v>19</v>
      </c>
      <c r="F257" s="151" t="s">
        <v>2339</v>
      </c>
      <c r="H257" s="152">
        <v>8.31</v>
      </c>
      <c r="I257" s="153"/>
      <c r="L257" s="149"/>
      <c r="M257" s="154"/>
      <c r="T257" s="155"/>
      <c r="AT257" s="150" t="s">
        <v>171</v>
      </c>
      <c r="AU257" s="150" t="s">
        <v>79</v>
      </c>
      <c r="AV257" s="12" t="s">
        <v>79</v>
      </c>
      <c r="AW257" s="12" t="s">
        <v>31</v>
      </c>
      <c r="AX257" s="12" t="s">
        <v>69</v>
      </c>
      <c r="AY257" s="150" t="s">
        <v>160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2340</v>
      </c>
      <c r="H258" s="152">
        <v>17.899999999999999</v>
      </c>
      <c r="I258" s="153"/>
      <c r="L258" s="149"/>
      <c r="M258" s="154"/>
      <c r="T258" s="155"/>
      <c r="AT258" s="150" t="s">
        <v>171</v>
      </c>
      <c r="AU258" s="150" t="s">
        <v>79</v>
      </c>
      <c r="AV258" s="12" t="s">
        <v>79</v>
      </c>
      <c r="AW258" s="12" t="s">
        <v>31</v>
      </c>
      <c r="AX258" s="12" t="s">
        <v>69</v>
      </c>
      <c r="AY258" s="150" t="s">
        <v>160</v>
      </c>
    </row>
    <row r="259" spans="2:65" s="12" customFormat="1" ht="11.25">
      <c r="B259" s="149"/>
      <c r="D259" s="145" t="s">
        <v>171</v>
      </c>
      <c r="E259" s="150" t="s">
        <v>19</v>
      </c>
      <c r="F259" s="151" t="s">
        <v>2341</v>
      </c>
      <c r="H259" s="152">
        <v>8.4</v>
      </c>
      <c r="I259" s="153"/>
      <c r="L259" s="149"/>
      <c r="M259" s="154"/>
      <c r="T259" s="155"/>
      <c r="AT259" s="150" t="s">
        <v>171</v>
      </c>
      <c r="AU259" s="150" t="s">
        <v>79</v>
      </c>
      <c r="AV259" s="12" t="s">
        <v>79</v>
      </c>
      <c r="AW259" s="12" t="s">
        <v>31</v>
      </c>
      <c r="AX259" s="12" t="s">
        <v>69</v>
      </c>
      <c r="AY259" s="150" t="s">
        <v>160</v>
      </c>
    </row>
    <row r="260" spans="2:65" s="13" customFormat="1" ht="11.25">
      <c r="B260" s="156"/>
      <c r="D260" s="145" t="s">
        <v>171</v>
      </c>
      <c r="E260" s="157" t="s">
        <v>19</v>
      </c>
      <c r="F260" s="158" t="s">
        <v>184</v>
      </c>
      <c r="H260" s="159">
        <v>49.309999999999995</v>
      </c>
      <c r="I260" s="160"/>
      <c r="L260" s="156"/>
      <c r="M260" s="161"/>
      <c r="T260" s="162"/>
      <c r="AT260" s="157" t="s">
        <v>171</v>
      </c>
      <c r="AU260" s="157" t="s">
        <v>79</v>
      </c>
      <c r="AV260" s="13" t="s">
        <v>167</v>
      </c>
      <c r="AW260" s="13" t="s">
        <v>31</v>
      </c>
      <c r="AX260" s="13" t="s">
        <v>77</v>
      </c>
      <c r="AY260" s="157" t="s">
        <v>160</v>
      </c>
    </row>
    <row r="261" spans="2:65" s="1" customFormat="1" ht="16.5" customHeight="1">
      <c r="B261" s="33"/>
      <c r="C261" s="132" t="s">
        <v>384</v>
      </c>
      <c r="D261" s="132" t="s">
        <v>162</v>
      </c>
      <c r="E261" s="133" t="s">
        <v>2342</v>
      </c>
      <c r="F261" s="134" t="s">
        <v>2343</v>
      </c>
      <c r="G261" s="135" t="s">
        <v>298</v>
      </c>
      <c r="H261" s="136">
        <v>45</v>
      </c>
      <c r="I261" s="137"/>
      <c r="J261" s="138">
        <f>ROUND(I261*H261,2)</f>
        <v>0</v>
      </c>
      <c r="K261" s="134" t="s">
        <v>19</v>
      </c>
      <c r="L261" s="33"/>
      <c r="M261" s="139" t="s">
        <v>19</v>
      </c>
      <c r="N261" s="140" t="s">
        <v>40</v>
      </c>
      <c r="P261" s="141">
        <f>O261*H261</f>
        <v>0</v>
      </c>
      <c r="Q261" s="141">
        <v>2.31E-3</v>
      </c>
      <c r="R261" s="141">
        <f>Q261*H261</f>
        <v>0.10395</v>
      </c>
      <c r="S261" s="141">
        <v>0</v>
      </c>
      <c r="T261" s="142">
        <f>S261*H261</f>
        <v>0</v>
      </c>
      <c r="AR261" s="143" t="s">
        <v>167</v>
      </c>
      <c r="AT261" s="143" t="s">
        <v>162</v>
      </c>
      <c r="AU261" s="143" t="s">
        <v>79</v>
      </c>
      <c r="AY261" s="18" t="s">
        <v>160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77</v>
      </c>
      <c r="BK261" s="144">
        <f>ROUND(I261*H261,2)</f>
        <v>0</v>
      </c>
      <c r="BL261" s="18" t="s">
        <v>167</v>
      </c>
      <c r="BM261" s="143" t="s">
        <v>2344</v>
      </c>
    </row>
    <row r="262" spans="2:65" s="1" customFormat="1" ht="11.25">
      <c r="B262" s="33"/>
      <c r="D262" s="145" t="s">
        <v>169</v>
      </c>
      <c r="F262" s="146" t="s">
        <v>2343</v>
      </c>
      <c r="I262" s="147"/>
      <c r="L262" s="33"/>
      <c r="M262" s="148"/>
      <c r="T262" s="54"/>
      <c r="AT262" s="18" t="s">
        <v>169</v>
      </c>
      <c r="AU262" s="18" t="s">
        <v>79</v>
      </c>
    </row>
    <row r="263" spans="2:65" s="12" customFormat="1" ht="11.25">
      <c r="B263" s="149"/>
      <c r="D263" s="145" t="s">
        <v>171</v>
      </c>
      <c r="E263" s="150" t="s">
        <v>19</v>
      </c>
      <c r="F263" s="151" t="s">
        <v>2345</v>
      </c>
      <c r="H263" s="152">
        <v>22.5</v>
      </c>
      <c r="I263" s="153"/>
      <c r="L263" s="149"/>
      <c r="M263" s="154"/>
      <c r="T263" s="155"/>
      <c r="AT263" s="150" t="s">
        <v>171</v>
      </c>
      <c r="AU263" s="150" t="s">
        <v>79</v>
      </c>
      <c r="AV263" s="12" t="s">
        <v>79</v>
      </c>
      <c r="AW263" s="12" t="s">
        <v>31</v>
      </c>
      <c r="AX263" s="12" t="s">
        <v>69</v>
      </c>
      <c r="AY263" s="150" t="s">
        <v>160</v>
      </c>
    </row>
    <row r="264" spans="2:65" s="12" customFormat="1" ht="11.25">
      <c r="B264" s="149"/>
      <c r="D264" s="145" t="s">
        <v>171</v>
      </c>
      <c r="E264" s="150" t="s">
        <v>19</v>
      </c>
      <c r="F264" s="151" t="s">
        <v>2346</v>
      </c>
      <c r="H264" s="152">
        <v>22.5</v>
      </c>
      <c r="I264" s="153"/>
      <c r="L264" s="149"/>
      <c r="M264" s="154"/>
      <c r="T264" s="155"/>
      <c r="AT264" s="150" t="s">
        <v>171</v>
      </c>
      <c r="AU264" s="150" t="s">
        <v>79</v>
      </c>
      <c r="AV264" s="12" t="s">
        <v>79</v>
      </c>
      <c r="AW264" s="12" t="s">
        <v>31</v>
      </c>
      <c r="AX264" s="12" t="s">
        <v>69</v>
      </c>
      <c r="AY264" s="150" t="s">
        <v>160</v>
      </c>
    </row>
    <row r="265" spans="2:65" s="13" customFormat="1" ht="11.25">
      <c r="B265" s="156"/>
      <c r="D265" s="145" t="s">
        <v>171</v>
      </c>
      <c r="E265" s="157" t="s">
        <v>19</v>
      </c>
      <c r="F265" s="158" t="s">
        <v>184</v>
      </c>
      <c r="H265" s="159">
        <v>45</v>
      </c>
      <c r="I265" s="160"/>
      <c r="L265" s="156"/>
      <c r="M265" s="161"/>
      <c r="T265" s="162"/>
      <c r="AT265" s="157" t="s">
        <v>171</v>
      </c>
      <c r="AU265" s="157" t="s">
        <v>79</v>
      </c>
      <c r="AV265" s="13" t="s">
        <v>167</v>
      </c>
      <c r="AW265" s="13" t="s">
        <v>31</v>
      </c>
      <c r="AX265" s="13" t="s">
        <v>77</v>
      </c>
      <c r="AY265" s="157" t="s">
        <v>160</v>
      </c>
    </row>
    <row r="266" spans="2:65" s="1" customFormat="1" ht="21.75" customHeight="1">
      <c r="B266" s="33"/>
      <c r="C266" s="132" t="s">
        <v>390</v>
      </c>
      <c r="D266" s="132" t="s">
        <v>162</v>
      </c>
      <c r="E266" s="133" t="s">
        <v>2347</v>
      </c>
      <c r="F266" s="134" t="s">
        <v>2348</v>
      </c>
      <c r="G266" s="135" t="s">
        <v>233</v>
      </c>
      <c r="H266" s="136">
        <v>0.14000000000000001</v>
      </c>
      <c r="I266" s="137"/>
      <c r="J266" s="138">
        <f>ROUND(I266*H266,2)</f>
        <v>0</v>
      </c>
      <c r="K266" s="134" t="s">
        <v>1251</v>
      </c>
      <c r="L266" s="33"/>
      <c r="M266" s="139" t="s">
        <v>19</v>
      </c>
      <c r="N266" s="140" t="s">
        <v>40</v>
      </c>
      <c r="P266" s="141">
        <f>O266*H266</f>
        <v>0</v>
      </c>
      <c r="Q266" s="141">
        <v>1.04857</v>
      </c>
      <c r="R266" s="141">
        <f>Q266*H266</f>
        <v>0.14679980000000001</v>
      </c>
      <c r="S266" s="141">
        <v>0</v>
      </c>
      <c r="T266" s="142">
        <f>S266*H266</f>
        <v>0</v>
      </c>
      <c r="AR266" s="143" t="s">
        <v>167</v>
      </c>
      <c r="AT266" s="143" t="s">
        <v>162</v>
      </c>
      <c r="AU266" s="143" t="s">
        <v>79</v>
      </c>
      <c r="AY266" s="18" t="s">
        <v>160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77</v>
      </c>
      <c r="BK266" s="144">
        <f>ROUND(I266*H266,2)</f>
        <v>0</v>
      </c>
      <c r="BL266" s="18" t="s">
        <v>167</v>
      </c>
      <c r="BM266" s="143" t="s">
        <v>2349</v>
      </c>
    </row>
    <row r="267" spans="2:65" s="1" customFormat="1" ht="19.5">
      <c r="B267" s="33"/>
      <c r="D267" s="145" t="s">
        <v>169</v>
      </c>
      <c r="F267" s="146" t="s">
        <v>2350</v>
      </c>
      <c r="I267" s="147"/>
      <c r="L267" s="33"/>
      <c r="M267" s="148"/>
      <c r="T267" s="54"/>
      <c r="AT267" s="18" t="s">
        <v>169</v>
      </c>
      <c r="AU267" s="18" t="s">
        <v>79</v>
      </c>
    </row>
    <row r="268" spans="2:65" s="1" customFormat="1" ht="11.25">
      <c r="B268" s="33"/>
      <c r="D268" s="193" t="s">
        <v>1254</v>
      </c>
      <c r="F268" s="194" t="s">
        <v>2351</v>
      </c>
      <c r="I268" s="147"/>
      <c r="L268" s="33"/>
      <c r="M268" s="148"/>
      <c r="T268" s="54"/>
      <c r="AT268" s="18" t="s">
        <v>1254</v>
      </c>
      <c r="AU268" s="18" t="s">
        <v>79</v>
      </c>
    </row>
    <row r="269" spans="2:65" s="12" customFormat="1" ht="11.25">
      <c r="B269" s="149"/>
      <c r="D269" s="145" t="s">
        <v>171</v>
      </c>
      <c r="E269" s="150" t="s">
        <v>19</v>
      </c>
      <c r="F269" s="151" t="s">
        <v>2352</v>
      </c>
      <c r="H269" s="152">
        <v>0.14000000000000001</v>
      </c>
      <c r="I269" s="153"/>
      <c r="L269" s="149"/>
      <c r="M269" s="154"/>
      <c r="T269" s="155"/>
      <c r="AT269" s="150" t="s">
        <v>171</v>
      </c>
      <c r="AU269" s="150" t="s">
        <v>79</v>
      </c>
      <c r="AV269" s="12" t="s">
        <v>79</v>
      </c>
      <c r="AW269" s="12" t="s">
        <v>31</v>
      </c>
      <c r="AX269" s="12" t="s">
        <v>77</v>
      </c>
      <c r="AY269" s="150" t="s">
        <v>160</v>
      </c>
    </row>
    <row r="270" spans="2:65" s="1" customFormat="1" ht="21.75" customHeight="1">
      <c r="B270" s="33"/>
      <c r="C270" s="132" t="s">
        <v>399</v>
      </c>
      <c r="D270" s="132" t="s">
        <v>162</v>
      </c>
      <c r="E270" s="133" t="s">
        <v>2353</v>
      </c>
      <c r="F270" s="134" t="s">
        <v>2354</v>
      </c>
      <c r="G270" s="135" t="s">
        <v>165</v>
      </c>
      <c r="H270" s="136">
        <v>2.2949999999999999</v>
      </c>
      <c r="I270" s="137"/>
      <c r="J270" s="138">
        <f>ROUND(I270*H270,2)</f>
        <v>0</v>
      </c>
      <c r="K270" s="134" t="s">
        <v>1251</v>
      </c>
      <c r="L270" s="33"/>
      <c r="M270" s="139" t="s">
        <v>19</v>
      </c>
      <c r="N270" s="140" t="s">
        <v>40</v>
      </c>
      <c r="P270" s="141">
        <f>O270*H270</f>
        <v>0</v>
      </c>
      <c r="Q270" s="141">
        <v>2.51274</v>
      </c>
      <c r="R270" s="141">
        <f>Q270*H270</f>
        <v>5.7667383000000001</v>
      </c>
      <c r="S270" s="141">
        <v>0</v>
      </c>
      <c r="T270" s="142">
        <f>S270*H270</f>
        <v>0</v>
      </c>
      <c r="AR270" s="143" t="s">
        <v>167</v>
      </c>
      <c r="AT270" s="143" t="s">
        <v>162</v>
      </c>
      <c r="AU270" s="143" t="s">
        <v>79</v>
      </c>
      <c r="AY270" s="18" t="s">
        <v>160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77</v>
      </c>
      <c r="BK270" s="144">
        <f>ROUND(I270*H270,2)</f>
        <v>0</v>
      </c>
      <c r="BL270" s="18" t="s">
        <v>167</v>
      </c>
      <c r="BM270" s="143" t="s">
        <v>2355</v>
      </c>
    </row>
    <row r="271" spans="2:65" s="1" customFormat="1" ht="11.25">
      <c r="B271" s="33"/>
      <c r="D271" s="145" t="s">
        <v>169</v>
      </c>
      <c r="F271" s="146" t="s">
        <v>2356</v>
      </c>
      <c r="I271" s="147"/>
      <c r="L271" s="33"/>
      <c r="M271" s="148"/>
      <c r="T271" s="54"/>
      <c r="AT271" s="18" t="s">
        <v>169</v>
      </c>
      <c r="AU271" s="18" t="s">
        <v>79</v>
      </c>
    </row>
    <row r="272" spans="2:65" s="1" customFormat="1" ht="11.25">
      <c r="B272" s="33"/>
      <c r="D272" s="193" t="s">
        <v>1254</v>
      </c>
      <c r="F272" s="194" t="s">
        <v>2357</v>
      </c>
      <c r="I272" s="147"/>
      <c r="L272" s="33"/>
      <c r="M272" s="148"/>
      <c r="T272" s="54"/>
      <c r="AT272" s="18" t="s">
        <v>1254</v>
      </c>
      <c r="AU272" s="18" t="s">
        <v>79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2358</v>
      </c>
      <c r="H273" s="152">
        <v>2.2949999999999999</v>
      </c>
      <c r="I273" s="153"/>
      <c r="L273" s="149"/>
      <c r="M273" s="154"/>
      <c r="T273" s="155"/>
      <c r="AT273" s="150" t="s">
        <v>171</v>
      </c>
      <c r="AU273" s="150" t="s">
        <v>79</v>
      </c>
      <c r="AV273" s="12" t="s">
        <v>79</v>
      </c>
      <c r="AW273" s="12" t="s">
        <v>31</v>
      </c>
      <c r="AX273" s="12" t="s">
        <v>77</v>
      </c>
      <c r="AY273" s="150" t="s">
        <v>160</v>
      </c>
    </row>
    <row r="274" spans="2:65" s="11" customFormat="1" ht="22.9" customHeight="1">
      <c r="B274" s="120"/>
      <c r="D274" s="121" t="s">
        <v>68</v>
      </c>
      <c r="E274" s="130" t="s">
        <v>167</v>
      </c>
      <c r="F274" s="130" t="s">
        <v>1446</v>
      </c>
      <c r="I274" s="123"/>
      <c r="J274" s="131">
        <f>BK274</f>
        <v>0</v>
      </c>
      <c r="L274" s="120"/>
      <c r="M274" s="125"/>
      <c r="P274" s="126">
        <f>SUM(P275:P320)</f>
        <v>0</v>
      </c>
      <c r="R274" s="126">
        <f>SUM(R275:R320)</f>
        <v>837.51436834999993</v>
      </c>
      <c r="T274" s="127">
        <f>SUM(T275:T320)</f>
        <v>0</v>
      </c>
      <c r="AR274" s="121" t="s">
        <v>77</v>
      </c>
      <c r="AT274" s="128" t="s">
        <v>68</v>
      </c>
      <c r="AU274" s="128" t="s">
        <v>77</v>
      </c>
      <c r="AY274" s="121" t="s">
        <v>160</v>
      </c>
      <c r="BK274" s="129">
        <f>SUM(BK275:BK320)</f>
        <v>0</v>
      </c>
    </row>
    <row r="275" spans="2:65" s="1" customFormat="1" ht="16.5" customHeight="1">
      <c r="B275" s="33"/>
      <c r="C275" s="132" t="s">
        <v>403</v>
      </c>
      <c r="D275" s="132" t="s">
        <v>162</v>
      </c>
      <c r="E275" s="133" t="s">
        <v>2359</v>
      </c>
      <c r="F275" s="134" t="s">
        <v>2360</v>
      </c>
      <c r="G275" s="135" t="s">
        <v>187</v>
      </c>
      <c r="H275" s="136">
        <v>355.43</v>
      </c>
      <c r="I275" s="137"/>
      <c r="J275" s="138">
        <f>ROUND(I275*H275,2)</f>
        <v>0</v>
      </c>
      <c r="K275" s="134" t="s">
        <v>1251</v>
      </c>
      <c r="L275" s="33"/>
      <c r="M275" s="139" t="s">
        <v>19</v>
      </c>
      <c r="N275" s="140" t="s">
        <v>40</v>
      </c>
      <c r="P275" s="141">
        <f>O275*H275</f>
        <v>0</v>
      </c>
      <c r="Q275" s="141">
        <v>0.24787000000000001</v>
      </c>
      <c r="R275" s="141">
        <f>Q275*H275</f>
        <v>88.100434100000001</v>
      </c>
      <c r="S275" s="141">
        <v>0</v>
      </c>
      <c r="T275" s="142">
        <f>S275*H275</f>
        <v>0</v>
      </c>
      <c r="AR275" s="143" t="s">
        <v>167</v>
      </c>
      <c r="AT275" s="143" t="s">
        <v>162</v>
      </c>
      <c r="AU275" s="143" t="s">
        <v>79</v>
      </c>
      <c r="AY275" s="18" t="s">
        <v>160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77</v>
      </c>
      <c r="BK275" s="144">
        <f>ROUND(I275*H275,2)</f>
        <v>0</v>
      </c>
      <c r="BL275" s="18" t="s">
        <v>167</v>
      </c>
      <c r="BM275" s="143" t="s">
        <v>2361</v>
      </c>
    </row>
    <row r="276" spans="2:65" s="1" customFormat="1" ht="11.25">
      <c r="B276" s="33"/>
      <c r="D276" s="145" t="s">
        <v>169</v>
      </c>
      <c r="F276" s="146" t="s">
        <v>2362</v>
      </c>
      <c r="I276" s="147"/>
      <c r="L276" s="33"/>
      <c r="M276" s="148"/>
      <c r="T276" s="54"/>
      <c r="AT276" s="18" t="s">
        <v>169</v>
      </c>
      <c r="AU276" s="18" t="s">
        <v>79</v>
      </c>
    </row>
    <row r="277" spans="2:65" s="1" customFormat="1" ht="11.25">
      <c r="B277" s="33"/>
      <c r="D277" s="193" t="s">
        <v>1254</v>
      </c>
      <c r="F277" s="194" t="s">
        <v>2363</v>
      </c>
      <c r="I277" s="147"/>
      <c r="L277" s="33"/>
      <c r="M277" s="148"/>
      <c r="T277" s="54"/>
      <c r="AT277" s="18" t="s">
        <v>1254</v>
      </c>
      <c r="AU277" s="18" t="s">
        <v>79</v>
      </c>
    </row>
    <row r="278" spans="2:65" s="12" customFormat="1" ht="11.25">
      <c r="B278" s="149"/>
      <c r="D278" s="145" t="s">
        <v>171</v>
      </c>
      <c r="E278" s="150" t="s">
        <v>19</v>
      </c>
      <c r="F278" s="151" t="s">
        <v>2364</v>
      </c>
      <c r="H278" s="152">
        <v>79.2</v>
      </c>
      <c r="I278" s="153"/>
      <c r="L278" s="149"/>
      <c r="M278" s="154"/>
      <c r="T278" s="155"/>
      <c r="AT278" s="150" t="s">
        <v>171</v>
      </c>
      <c r="AU278" s="150" t="s">
        <v>79</v>
      </c>
      <c r="AV278" s="12" t="s">
        <v>79</v>
      </c>
      <c r="AW278" s="12" t="s">
        <v>31</v>
      </c>
      <c r="AX278" s="12" t="s">
        <v>69</v>
      </c>
      <c r="AY278" s="150" t="s">
        <v>160</v>
      </c>
    </row>
    <row r="279" spans="2:65" s="12" customFormat="1" ht="11.25">
      <c r="B279" s="149"/>
      <c r="D279" s="145" t="s">
        <v>171</v>
      </c>
      <c r="E279" s="150" t="s">
        <v>19</v>
      </c>
      <c r="F279" s="151" t="s">
        <v>2365</v>
      </c>
      <c r="H279" s="152">
        <v>76.05</v>
      </c>
      <c r="I279" s="153"/>
      <c r="L279" s="149"/>
      <c r="M279" s="154"/>
      <c r="T279" s="155"/>
      <c r="AT279" s="150" t="s">
        <v>171</v>
      </c>
      <c r="AU279" s="150" t="s">
        <v>79</v>
      </c>
      <c r="AV279" s="12" t="s">
        <v>79</v>
      </c>
      <c r="AW279" s="12" t="s">
        <v>31</v>
      </c>
      <c r="AX279" s="12" t="s">
        <v>69</v>
      </c>
      <c r="AY279" s="150" t="s">
        <v>160</v>
      </c>
    </row>
    <row r="280" spans="2:65" s="12" customFormat="1" ht="11.25">
      <c r="B280" s="149"/>
      <c r="D280" s="145" t="s">
        <v>171</v>
      </c>
      <c r="E280" s="150" t="s">
        <v>19</v>
      </c>
      <c r="F280" s="151" t="s">
        <v>2366</v>
      </c>
      <c r="H280" s="152">
        <v>49.8</v>
      </c>
      <c r="I280" s="153"/>
      <c r="L280" s="149"/>
      <c r="M280" s="154"/>
      <c r="T280" s="155"/>
      <c r="AT280" s="150" t="s">
        <v>171</v>
      </c>
      <c r="AU280" s="150" t="s">
        <v>79</v>
      </c>
      <c r="AV280" s="12" t="s">
        <v>79</v>
      </c>
      <c r="AW280" s="12" t="s">
        <v>31</v>
      </c>
      <c r="AX280" s="12" t="s">
        <v>69</v>
      </c>
      <c r="AY280" s="150" t="s">
        <v>160</v>
      </c>
    </row>
    <row r="281" spans="2:65" s="12" customFormat="1" ht="11.25">
      <c r="B281" s="149"/>
      <c r="D281" s="145" t="s">
        <v>171</v>
      </c>
      <c r="E281" s="150" t="s">
        <v>19</v>
      </c>
      <c r="F281" s="151" t="s">
        <v>2367</v>
      </c>
      <c r="H281" s="152">
        <v>88.65</v>
      </c>
      <c r="I281" s="153"/>
      <c r="L281" s="149"/>
      <c r="M281" s="154"/>
      <c r="T281" s="155"/>
      <c r="AT281" s="150" t="s">
        <v>171</v>
      </c>
      <c r="AU281" s="150" t="s">
        <v>79</v>
      </c>
      <c r="AV281" s="12" t="s">
        <v>79</v>
      </c>
      <c r="AW281" s="12" t="s">
        <v>31</v>
      </c>
      <c r="AX281" s="12" t="s">
        <v>69</v>
      </c>
      <c r="AY281" s="150" t="s">
        <v>160</v>
      </c>
    </row>
    <row r="282" spans="2:65" s="12" customFormat="1" ht="11.25">
      <c r="B282" s="149"/>
      <c r="D282" s="145" t="s">
        <v>171</v>
      </c>
      <c r="E282" s="150" t="s">
        <v>19</v>
      </c>
      <c r="F282" s="151" t="s">
        <v>2368</v>
      </c>
      <c r="H282" s="152">
        <v>46.65</v>
      </c>
      <c r="I282" s="153"/>
      <c r="L282" s="149"/>
      <c r="M282" s="154"/>
      <c r="T282" s="155"/>
      <c r="AT282" s="150" t="s">
        <v>171</v>
      </c>
      <c r="AU282" s="150" t="s">
        <v>79</v>
      </c>
      <c r="AV282" s="12" t="s">
        <v>79</v>
      </c>
      <c r="AW282" s="12" t="s">
        <v>31</v>
      </c>
      <c r="AX282" s="12" t="s">
        <v>69</v>
      </c>
      <c r="AY282" s="150" t="s">
        <v>160</v>
      </c>
    </row>
    <row r="283" spans="2:65" s="12" customFormat="1" ht="11.25">
      <c r="B283" s="149"/>
      <c r="D283" s="145" t="s">
        <v>171</v>
      </c>
      <c r="E283" s="150" t="s">
        <v>19</v>
      </c>
      <c r="F283" s="151" t="s">
        <v>2369</v>
      </c>
      <c r="H283" s="152">
        <v>15.08</v>
      </c>
      <c r="I283" s="153"/>
      <c r="L283" s="149"/>
      <c r="M283" s="154"/>
      <c r="T283" s="155"/>
      <c r="AT283" s="150" t="s">
        <v>171</v>
      </c>
      <c r="AU283" s="150" t="s">
        <v>79</v>
      </c>
      <c r="AV283" s="12" t="s">
        <v>79</v>
      </c>
      <c r="AW283" s="12" t="s">
        <v>31</v>
      </c>
      <c r="AX283" s="12" t="s">
        <v>69</v>
      </c>
      <c r="AY283" s="150" t="s">
        <v>160</v>
      </c>
    </row>
    <row r="284" spans="2:65" s="13" customFormat="1" ht="11.25">
      <c r="B284" s="156"/>
      <c r="D284" s="145" t="s">
        <v>171</v>
      </c>
      <c r="E284" s="157" t="s">
        <v>19</v>
      </c>
      <c r="F284" s="158" t="s">
        <v>184</v>
      </c>
      <c r="H284" s="159">
        <v>355.43</v>
      </c>
      <c r="I284" s="160"/>
      <c r="L284" s="156"/>
      <c r="M284" s="161"/>
      <c r="T284" s="162"/>
      <c r="AT284" s="157" t="s">
        <v>171</v>
      </c>
      <c r="AU284" s="157" t="s">
        <v>79</v>
      </c>
      <c r="AV284" s="13" t="s">
        <v>167</v>
      </c>
      <c r="AW284" s="13" t="s">
        <v>31</v>
      </c>
      <c r="AX284" s="13" t="s">
        <v>77</v>
      </c>
      <c r="AY284" s="157" t="s">
        <v>160</v>
      </c>
    </row>
    <row r="285" spans="2:65" s="1" customFormat="1" ht="16.5" customHeight="1">
      <c r="B285" s="33"/>
      <c r="C285" s="132" t="s">
        <v>406</v>
      </c>
      <c r="D285" s="132" t="s">
        <v>162</v>
      </c>
      <c r="E285" s="133" t="s">
        <v>2370</v>
      </c>
      <c r="F285" s="134" t="s">
        <v>2371</v>
      </c>
      <c r="G285" s="135" t="s">
        <v>187</v>
      </c>
      <c r="H285" s="136">
        <v>20.399999999999999</v>
      </c>
      <c r="I285" s="137"/>
      <c r="J285" s="138">
        <f>ROUND(I285*H285,2)</f>
        <v>0</v>
      </c>
      <c r="K285" s="134" t="s">
        <v>1251</v>
      </c>
      <c r="L285" s="33"/>
      <c r="M285" s="139" t="s">
        <v>19</v>
      </c>
      <c r="N285" s="140" t="s">
        <v>40</v>
      </c>
      <c r="P285" s="141">
        <f>O285*H285</f>
        <v>0</v>
      </c>
      <c r="Q285" s="141">
        <v>2.102E-2</v>
      </c>
      <c r="R285" s="141">
        <f>Q285*H285</f>
        <v>0.42880799999999997</v>
      </c>
      <c r="S285" s="141">
        <v>0</v>
      </c>
      <c r="T285" s="142">
        <f>S285*H285</f>
        <v>0</v>
      </c>
      <c r="AR285" s="143" t="s">
        <v>167</v>
      </c>
      <c r="AT285" s="143" t="s">
        <v>162</v>
      </c>
      <c r="AU285" s="143" t="s">
        <v>79</v>
      </c>
      <c r="AY285" s="18" t="s">
        <v>160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8" t="s">
        <v>77</v>
      </c>
      <c r="BK285" s="144">
        <f>ROUND(I285*H285,2)</f>
        <v>0</v>
      </c>
      <c r="BL285" s="18" t="s">
        <v>167</v>
      </c>
      <c r="BM285" s="143" t="s">
        <v>2372</v>
      </c>
    </row>
    <row r="286" spans="2:65" s="1" customFormat="1" ht="11.25">
      <c r="B286" s="33"/>
      <c r="D286" s="145" t="s">
        <v>169</v>
      </c>
      <c r="F286" s="146" t="s">
        <v>2373</v>
      </c>
      <c r="I286" s="147"/>
      <c r="L286" s="33"/>
      <c r="M286" s="148"/>
      <c r="T286" s="54"/>
      <c r="AT286" s="18" t="s">
        <v>169</v>
      </c>
      <c r="AU286" s="18" t="s">
        <v>79</v>
      </c>
    </row>
    <row r="287" spans="2:65" s="1" customFormat="1" ht="11.25">
      <c r="B287" s="33"/>
      <c r="D287" s="193" t="s">
        <v>1254</v>
      </c>
      <c r="F287" s="194" t="s">
        <v>2374</v>
      </c>
      <c r="I287" s="147"/>
      <c r="L287" s="33"/>
      <c r="M287" s="148"/>
      <c r="T287" s="54"/>
      <c r="AT287" s="18" t="s">
        <v>1254</v>
      </c>
      <c r="AU287" s="18" t="s">
        <v>79</v>
      </c>
    </row>
    <row r="288" spans="2:65" s="12" customFormat="1" ht="11.25">
      <c r="B288" s="149"/>
      <c r="D288" s="145" t="s">
        <v>171</v>
      </c>
      <c r="E288" s="150" t="s">
        <v>19</v>
      </c>
      <c r="F288" s="151" t="s">
        <v>2375</v>
      </c>
      <c r="H288" s="152">
        <v>20.399999999999999</v>
      </c>
      <c r="I288" s="153"/>
      <c r="L288" s="149"/>
      <c r="M288" s="154"/>
      <c r="T288" s="155"/>
      <c r="AT288" s="150" t="s">
        <v>171</v>
      </c>
      <c r="AU288" s="150" t="s">
        <v>79</v>
      </c>
      <c r="AV288" s="12" t="s">
        <v>79</v>
      </c>
      <c r="AW288" s="12" t="s">
        <v>31</v>
      </c>
      <c r="AX288" s="12" t="s">
        <v>69</v>
      </c>
      <c r="AY288" s="150" t="s">
        <v>160</v>
      </c>
    </row>
    <row r="289" spans="2:65" s="13" customFormat="1" ht="11.25">
      <c r="B289" s="156"/>
      <c r="D289" s="145" t="s">
        <v>171</v>
      </c>
      <c r="E289" s="157" t="s">
        <v>19</v>
      </c>
      <c r="F289" s="158" t="s">
        <v>184</v>
      </c>
      <c r="H289" s="159">
        <v>20.399999999999999</v>
      </c>
      <c r="I289" s="160"/>
      <c r="L289" s="156"/>
      <c r="M289" s="161"/>
      <c r="T289" s="162"/>
      <c r="AT289" s="157" t="s">
        <v>171</v>
      </c>
      <c r="AU289" s="157" t="s">
        <v>79</v>
      </c>
      <c r="AV289" s="13" t="s">
        <v>167</v>
      </c>
      <c r="AW289" s="13" t="s">
        <v>31</v>
      </c>
      <c r="AX289" s="13" t="s">
        <v>77</v>
      </c>
      <c r="AY289" s="157" t="s">
        <v>160</v>
      </c>
    </row>
    <row r="290" spans="2:65" s="1" customFormat="1" ht="16.5" customHeight="1">
      <c r="B290" s="33"/>
      <c r="C290" s="132" t="s">
        <v>409</v>
      </c>
      <c r="D290" s="132" t="s">
        <v>162</v>
      </c>
      <c r="E290" s="133" t="s">
        <v>2376</v>
      </c>
      <c r="F290" s="134" t="s">
        <v>2377</v>
      </c>
      <c r="G290" s="135" t="s">
        <v>187</v>
      </c>
      <c r="H290" s="136">
        <v>81.599999999999994</v>
      </c>
      <c r="I290" s="137"/>
      <c r="J290" s="138">
        <f>ROUND(I290*H290,2)</f>
        <v>0</v>
      </c>
      <c r="K290" s="134" t="s">
        <v>1251</v>
      </c>
      <c r="L290" s="33"/>
      <c r="M290" s="139" t="s">
        <v>19</v>
      </c>
      <c r="N290" s="140" t="s">
        <v>40</v>
      </c>
      <c r="P290" s="141">
        <f>O290*H290</f>
        <v>0</v>
      </c>
      <c r="Q290" s="141">
        <v>2.102E-2</v>
      </c>
      <c r="R290" s="141">
        <f>Q290*H290</f>
        <v>1.7152319999999999</v>
      </c>
      <c r="S290" s="141">
        <v>0</v>
      </c>
      <c r="T290" s="142">
        <f>S290*H290</f>
        <v>0</v>
      </c>
      <c r="AR290" s="143" t="s">
        <v>167</v>
      </c>
      <c r="AT290" s="143" t="s">
        <v>162</v>
      </c>
      <c r="AU290" s="143" t="s">
        <v>79</v>
      </c>
      <c r="AY290" s="18" t="s">
        <v>160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77</v>
      </c>
      <c r="BK290" s="144">
        <f>ROUND(I290*H290,2)</f>
        <v>0</v>
      </c>
      <c r="BL290" s="18" t="s">
        <v>167</v>
      </c>
      <c r="BM290" s="143" t="s">
        <v>2378</v>
      </c>
    </row>
    <row r="291" spans="2:65" s="1" customFormat="1" ht="11.25">
      <c r="B291" s="33"/>
      <c r="D291" s="145" t="s">
        <v>169</v>
      </c>
      <c r="F291" s="146" t="s">
        <v>2379</v>
      </c>
      <c r="I291" s="147"/>
      <c r="L291" s="33"/>
      <c r="M291" s="148"/>
      <c r="T291" s="54"/>
      <c r="AT291" s="18" t="s">
        <v>169</v>
      </c>
      <c r="AU291" s="18" t="s">
        <v>79</v>
      </c>
    </row>
    <row r="292" spans="2:65" s="1" customFormat="1" ht="11.25">
      <c r="B292" s="33"/>
      <c r="D292" s="193" t="s">
        <v>1254</v>
      </c>
      <c r="F292" s="194" t="s">
        <v>2380</v>
      </c>
      <c r="I292" s="147"/>
      <c r="L292" s="33"/>
      <c r="M292" s="148"/>
      <c r="T292" s="54"/>
      <c r="AT292" s="18" t="s">
        <v>1254</v>
      </c>
      <c r="AU292" s="18" t="s">
        <v>79</v>
      </c>
    </row>
    <row r="293" spans="2:65" s="12" customFormat="1" ht="11.25">
      <c r="B293" s="149"/>
      <c r="D293" s="145" t="s">
        <v>171</v>
      </c>
      <c r="E293" s="150" t="s">
        <v>19</v>
      </c>
      <c r="F293" s="151" t="s">
        <v>2381</v>
      </c>
      <c r="H293" s="152">
        <v>81.599999999999994</v>
      </c>
      <c r="I293" s="153"/>
      <c r="L293" s="149"/>
      <c r="M293" s="154"/>
      <c r="T293" s="155"/>
      <c r="AT293" s="150" t="s">
        <v>171</v>
      </c>
      <c r="AU293" s="150" t="s">
        <v>79</v>
      </c>
      <c r="AV293" s="12" t="s">
        <v>79</v>
      </c>
      <c r="AW293" s="12" t="s">
        <v>31</v>
      </c>
      <c r="AX293" s="12" t="s">
        <v>69</v>
      </c>
      <c r="AY293" s="150" t="s">
        <v>160</v>
      </c>
    </row>
    <row r="294" spans="2:65" s="13" customFormat="1" ht="11.25">
      <c r="B294" s="156"/>
      <c r="D294" s="145" t="s">
        <v>171</v>
      </c>
      <c r="E294" s="157" t="s">
        <v>19</v>
      </c>
      <c r="F294" s="158" t="s">
        <v>184</v>
      </c>
      <c r="H294" s="159">
        <v>81.599999999999994</v>
      </c>
      <c r="I294" s="160"/>
      <c r="L294" s="156"/>
      <c r="M294" s="161"/>
      <c r="T294" s="162"/>
      <c r="AT294" s="157" t="s">
        <v>171</v>
      </c>
      <c r="AU294" s="157" t="s">
        <v>79</v>
      </c>
      <c r="AV294" s="13" t="s">
        <v>167</v>
      </c>
      <c r="AW294" s="13" t="s">
        <v>31</v>
      </c>
      <c r="AX294" s="13" t="s">
        <v>77</v>
      </c>
      <c r="AY294" s="157" t="s">
        <v>160</v>
      </c>
    </row>
    <row r="295" spans="2:65" s="1" customFormat="1" ht="16.5" customHeight="1">
      <c r="B295" s="33"/>
      <c r="C295" s="132" t="s">
        <v>415</v>
      </c>
      <c r="D295" s="132" t="s">
        <v>162</v>
      </c>
      <c r="E295" s="133" t="s">
        <v>2382</v>
      </c>
      <c r="F295" s="134" t="s">
        <v>2383</v>
      </c>
      <c r="G295" s="135" t="s">
        <v>165</v>
      </c>
      <c r="H295" s="136">
        <v>133.47499999999999</v>
      </c>
      <c r="I295" s="137"/>
      <c r="J295" s="138">
        <f>ROUND(I295*H295,2)</f>
        <v>0</v>
      </c>
      <c r="K295" s="134" t="s">
        <v>1251</v>
      </c>
      <c r="L295" s="33"/>
      <c r="M295" s="139" t="s">
        <v>19</v>
      </c>
      <c r="N295" s="140" t="s">
        <v>40</v>
      </c>
      <c r="P295" s="141">
        <f>O295*H295</f>
        <v>0</v>
      </c>
      <c r="Q295" s="141">
        <v>2.5058699999999998</v>
      </c>
      <c r="R295" s="141">
        <f>Q295*H295</f>
        <v>334.47099824999998</v>
      </c>
      <c r="S295" s="141">
        <v>0</v>
      </c>
      <c r="T295" s="142">
        <f>S295*H295</f>
        <v>0</v>
      </c>
      <c r="AR295" s="143" t="s">
        <v>167</v>
      </c>
      <c r="AT295" s="143" t="s">
        <v>162</v>
      </c>
      <c r="AU295" s="143" t="s">
        <v>79</v>
      </c>
      <c r="AY295" s="18" t="s">
        <v>160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8" t="s">
        <v>77</v>
      </c>
      <c r="BK295" s="144">
        <f>ROUND(I295*H295,2)</f>
        <v>0</v>
      </c>
      <c r="BL295" s="18" t="s">
        <v>167</v>
      </c>
      <c r="BM295" s="143" t="s">
        <v>2384</v>
      </c>
    </row>
    <row r="296" spans="2:65" s="1" customFormat="1" ht="11.25">
      <c r="B296" s="33"/>
      <c r="D296" s="145" t="s">
        <v>169</v>
      </c>
      <c r="F296" s="146" t="s">
        <v>2385</v>
      </c>
      <c r="I296" s="147"/>
      <c r="L296" s="33"/>
      <c r="M296" s="148"/>
      <c r="T296" s="54"/>
      <c r="AT296" s="18" t="s">
        <v>169</v>
      </c>
      <c r="AU296" s="18" t="s">
        <v>79</v>
      </c>
    </row>
    <row r="297" spans="2:65" s="1" customFormat="1" ht="11.25">
      <c r="B297" s="33"/>
      <c r="D297" s="193" t="s">
        <v>1254</v>
      </c>
      <c r="F297" s="194" t="s">
        <v>2386</v>
      </c>
      <c r="I297" s="147"/>
      <c r="L297" s="33"/>
      <c r="M297" s="148"/>
      <c r="T297" s="54"/>
      <c r="AT297" s="18" t="s">
        <v>1254</v>
      </c>
      <c r="AU297" s="18" t="s">
        <v>79</v>
      </c>
    </row>
    <row r="298" spans="2:65" s="12" customFormat="1" ht="11.25">
      <c r="B298" s="149"/>
      <c r="D298" s="145" t="s">
        <v>171</v>
      </c>
      <c r="E298" s="150" t="s">
        <v>19</v>
      </c>
      <c r="F298" s="151" t="s">
        <v>2387</v>
      </c>
      <c r="H298" s="152">
        <v>30.75</v>
      </c>
      <c r="I298" s="153"/>
      <c r="L298" s="149"/>
      <c r="M298" s="154"/>
      <c r="T298" s="155"/>
      <c r="AT298" s="150" t="s">
        <v>171</v>
      </c>
      <c r="AU298" s="150" t="s">
        <v>79</v>
      </c>
      <c r="AV298" s="12" t="s">
        <v>79</v>
      </c>
      <c r="AW298" s="12" t="s">
        <v>31</v>
      </c>
      <c r="AX298" s="12" t="s">
        <v>69</v>
      </c>
      <c r="AY298" s="150" t="s">
        <v>160</v>
      </c>
    </row>
    <row r="299" spans="2:65" s="12" customFormat="1" ht="11.25">
      <c r="B299" s="149"/>
      <c r="D299" s="145" t="s">
        <v>171</v>
      </c>
      <c r="E299" s="150" t="s">
        <v>19</v>
      </c>
      <c r="F299" s="151" t="s">
        <v>2388</v>
      </c>
      <c r="H299" s="152">
        <v>24.1</v>
      </c>
      <c r="I299" s="153"/>
      <c r="L299" s="149"/>
      <c r="M299" s="154"/>
      <c r="T299" s="155"/>
      <c r="AT299" s="150" t="s">
        <v>171</v>
      </c>
      <c r="AU299" s="150" t="s">
        <v>79</v>
      </c>
      <c r="AV299" s="12" t="s">
        <v>79</v>
      </c>
      <c r="AW299" s="12" t="s">
        <v>31</v>
      </c>
      <c r="AX299" s="12" t="s">
        <v>69</v>
      </c>
      <c r="AY299" s="150" t="s">
        <v>160</v>
      </c>
    </row>
    <row r="300" spans="2:65" s="12" customFormat="1" ht="11.25">
      <c r="B300" s="149"/>
      <c r="D300" s="145" t="s">
        <v>171</v>
      </c>
      <c r="E300" s="150" t="s">
        <v>19</v>
      </c>
      <c r="F300" s="151" t="s">
        <v>2389</v>
      </c>
      <c r="H300" s="152">
        <v>9.3249999999999993</v>
      </c>
      <c r="I300" s="153"/>
      <c r="L300" s="149"/>
      <c r="M300" s="154"/>
      <c r="T300" s="155"/>
      <c r="AT300" s="150" t="s">
        <v>171</v>
      </c>
      <c r="AU300" s="150" t="s">
        <v>79</v>
      </c>
      <c r="AV300" s="12" t="s">
        <v>79</v>
      </c>
      <c r="AW300" s="12" t="s">
        <v>31</v>
      </c>
      <c r="AX300" s="12" t="s">
        <v>69</v>
      </c>
      <c r="AY300" s="150" t="s">
        <v>160</v>
      </c>
    </row>
    <row r="301" spans="2:65" s="12" customFormat="1" ht="11.25">
      <c r="B301" s="149"/>
      <c r="D301" s="145" t="s">
        <v>171</v>
      </c>
      <c r="E301" s="150" t="s">
        <v>19</v>
      </c>
      <c r="F301" s="151" t="s">
        <v>2390</v>
      </c>
      <c r="H301" s="152">
        <v>28.5</v>
      </c>
      <c r="I301" s="153"/>
      <c r="L301" s="149"/>
      <c r="M301" s="154"/>
      <c r="T301" s="155"/>
      <c r="AT301" s="150" t="s">
        <v>171</v>
      </c>
      <c r="AU301" s="150" t="s">
        <v>79</v>
      </c>
      <c r="AV301" s="12" t="s">
        <v>79</v>
      </c>
      <c r="AW301" s="12" t="s">
        <v>31</v>
      </c>
      <c r="AX301" s="12" t="s">
        <v>69</v>
      </c>
      <c r="AY301" s="150" t="s">
        <v>160</v>
      </c>
    </row>
    <row r="302" spans="2:65" s="12" customFormat="1" ht="11.25">
      <c r="B302" s="149"/>
      <c r="D302" s="145" t="s">
        <v>171</v>
      </c>
      <c r="E302" s="150" t="s">
        <v>19</v>
      </c>
      <c r="F302" s="151" t="s">
        <v>2391</v>
      </c>
      <c r="H302" s="152">
        <v>8.4</v>
      </c>
      <c r="I302" s="153"/>
      <c r="L302" s="149"/>
      <c r="M302" s="154"/>
      <c r="T302" s="155"/>
      <c r="AT302" s="150" t="s">
        <v>171</v>
      </c>
      <c r="AU302" s="150" t="s">
        <v>79</v>
      </c>
      <c r="AV302" s="12" t="s">
        <v>79</v>
      </c>
      <c r="AW302" s="12" t="s">
        <v>31</v>
      </c>
      <c r="AX302" s="12" t="s">
        <v>69</v>
      </c>
      <c r="AY302" s="150" t="s">
        <v>160</v>
      </c>
    </row>
    <row r="303" spans="2:65" s="12" customFormat="1" ht="11.25">
      <c r="B303" s="149"/>
      <c r="D303" s="145" t="s">
        <v>171</v>
      </c>
      <c r="E303" s="150" t="s">
        <v>19</v>
      </c>
      <c r="F303" s="151" t="s">
        <v>2392</v>
      </c>
      <c r="H303" s="152">
        <v>32.4</v>
      </c>
      <c r="I303" s="153"/>
      <c r="L303" s="149"/>
      <c r="M303" s="154"/>
      <c r="T303" s="155"/>
      <c r="AT303" s="150" t="s">
        <v>171</v>
      </c>
      <c r="AU303" s="150" t="s">
        <v>79</v>
      </c>
      <c r="AV303" s="12" t="s">
        <v>79</v>
      </c>
      <c r="AW303" s="12" t="s">
        <v>31</v>
      </c>
      <c r="AX303" s="12" t="s">
        <v>69</v>
      </c>
      <c r="AY303" s="150" t="s">
        <v>160</v>
      </c>
    </row>
    <row r="304" spans="2:65" s="13" customFormat="1" ht="11.25">
      <c r="B304" s="156"/>
      <c r="D304" s="145" t="s">
        <v>171</v>
      </c>
      <c r="E304" s="157" t="s">
        <v>19</v>
      </c>
      <c r="F304" s="158" t="s">
        <v>184</v>
      </c>
      <c r="H304" s="159">
        <v>133.47499999999999</v>
      </c>
      <c r="I304" s="160"/>
      <c r="L304" s="156"/>
      <c r="M304" s="161"/>
      <c r="T304" s="162"/>
      <c r="AT304" s="157" t="s">
        <v>171</v>
      </c>
      <c r="AU304" s="157" t="s">
        <v>79</v>
      </c>
      <c r="AV304" s="13" t="s">
        <v>167</v>
      </c>
      <c r="AW304" s="13" t="s">
        <v>31</v>
      </c>
      <c r="AX304" s="13" t="s">
        <v>77</v>
      </c>
      <c r="AY304" s="157" t="s">
        <v>160</v>
      </c>
    </row>
    <row r="305" spans="2:65" s="1" customFormat="1" ht="16.5" customHeight="1">
      <c r="B305" s="33"/>
      <c r="C305" s="132" t="s">
        <v>420</v>
      </c>
      <c r="D305" s="132" t="s">
        <v>162</v>
      </c>
      <c r="E305" s="133" t="s">
        <v>2393</v>
      </c>
      <c r="F305" s="134" t="s">
        <v>2394</v>
      </c>
      <c r="G305" s="135" t="s">
        <v>165</v>
      </c>
      <c r="H305" s="136">
        <v>54</v>
      </c>
      <c r="I305" s="137"/>
      <c r="J305" s="138">
        <f>ROUND(I305*H305,2)</f>
        <v>0</v>
      </c>
      <c r="K305" s="134" t="s">
        <v>1251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2.21</v>
      </c>
      <c r="R305" s="141">
        <f>Q305*H305</f>
        <v>119.34</v>
      </c>
      <c r="S305" s="141">
        <v>0</v>
      </c>
      <c r="T305" s="142">
        <f>S305*H305</f>
        <v>0</v>
      </c>
      <c r="AR305" s="143" t="s">
        <v>167</v>
      </c>
      <c r="AT305" s="143" t="s">
        <v>162</v>
      </c>
      <c r="AU305" s="143" t="s">
        <v>79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167</v>
      </c>
      <c r="BM305" s="143" t="s">
        <v>2395</v>
      </c>
    </row>
    <row r="306" spans="2:65" s="1" customFormat="1" ht="19.5">
      <c r="B306" s="33"/>
      <c r="D306" s="145" t="s">
        <v>169</v>
      </c>
      <c r="F306" s="146" t="s">
        <v>2396</v>
      </c>
      <c r="I306" s="147"/>
      <c r="L306" s="33"/>
      <c r="M306" s="148"/>
      <c r="T306" s="54"/>
      <c r="AT306" s="18" t="s">
        <v>169</v>
      </c>
      <c r="AU306" s="18" t="s">
        <v>79</v>
      </c>
    </row>
    <row r="307" spans="2:65" s="1" customFormat="1" ht="11.25">
      <c r="B307" s="33"/>
      <c r="D307" s="193" t="s">
        <v>1254</v>
      </c>
      <c r="F307" s="194" t="s">
        <v>2397</v>
      </c>
      <c r="I307" s="147"/>
      <c r="L307" s="33"/>
      <c r="M307" s="148"/>
      <c r="T307" s="54"/>
      <c r="AT307" s="18" t="s">
        <v>1254</v>
      </c>
      <c r="AU307" s="18" t="s">
        <v>79</v>
      </c>
    </row>
    <row r="308" spans="2:65" s="12" customFormat="1" ht="11.25">
      <c r="B308" s="149"/>
      <c r="D308" s="145" t="s">
        <v>171</v>
      </c>
      <c r="E308" s="150" t="s">
        <v>19</v>
      </c>
      <c r="F308" s="151" t="s">
        <v>2398</v>
      </c>
      <c r="H308" s="152">
        <v>54</v>
      </c>
      <c r="I308" s="153"/>
      <c r="L308" s="149"/>
      <c r="M308" s="154"/>
      <c r="T308" s="155"/>
      <c r="AT308" s="150" t="s">
        <v>171</v>
      </c>
      <c r="AU308" s="150" t="s">
        <v>79</v>
      </c>
      <c r="AV308" s="12" t="s">
        <v>79</v>
      </c>
      <c r="AW308" s="12" t="s">
        <v>31</v>
      </c>
      <c r="AX308" s="12" t="s">
        <v>69</v>
      </c>
      <c r="AY308" s="150" t="s">
        <v>160</v>
      </c>
    </row>
    <row r="309" spans="2:65" s="13" customFormat="1" ht="11.25">
      <c r="B309" s="156"/>
      <c r="D309" s="145" t="s">
        <v>171</v>
      </c>
      <c r="E309" s="157" t="s">
        <v>19</v>
      </c>
      <c r="F309" s="158" t="s">
        <v>184</v>
      </c>
      <c r="H309" s="159">
        <v>54</v>
      </c>
      <c r="I309" s="160"/>
      <c r="L309" s="156"/>
      <c r="M309" s="161"/>
      <c r="T309" s="162"/>
      <c r="AT309" s="157" t="s">
        <v>171</v>
      </c>
      <c r="AU309" s="157" t="s">
        <v>79</v>
      </c>
      <c r="AV309" s="13" t="s">
        <v>167</v>
      </c>
      <c r="AW309" s="13" t="s">
        <v>31</v>
      </c>
      <c r="AX309" s="13" t="s">
        <v>77</v>
      </c>
      <c r="AY309" s="157" t="s">
        <v>160</v>
      </c>
    </row>
    <row r="310" spans="2:65" s="1" customFormat="1" ht="21.75" customHeight="1">
      <c r="B310" s="33"/>
      <c r="C310" s="132" t="s">
        <v>426</v>
      </c>
      <c r="D310" s="132" t="s">
        <v>162</v>
      </c>
      <c r="E310" s="133" t="s">
        <v>2399</v>
      </c>
      <c r="F310" s="134" t="s">
        <v>2400</v>
      </c>
      <c r="G310" s="135" t="s">
        <v>187</v>
      </c>
      <c r="H310" s="136">
        <v>284.58</v>
      </c>
      <c r="I310" s="137"/>
      <c r="J310" s="138">
        <f>ROUND(I310*H310,2)</f>
        <v>0</v>
      </c>
      <c r="K310" s="134" t="s">
        <v>1251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1.0311999999999999</v>
      </c>
      <c r="R310" s="141">
        <f>Q310*H310</f>
        <v>293.45889599999998</v>
      </c>
      <c r="S310" s="141">
        <v>0</v>
      </c>
      <c r="T310" s="142">
        <f>S310*H310</f>
        <v>0</v>
      </c>
      <c r="AR310" s="143" t="s">
        <v>167</v>
      </c>
      <c r="AT310" s="143" t="s">
        <v>162</v>
      </c>
      <c r="AU310" s="143" t="s">
        <v>79</v>
      </c>
      <c r="AY310" s="18" t="s">
        <v>160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77</v>
      </c>
      <c r="BK310" s="144">
        <f>ROUND(I310*H310,2)</f>
        <v>0</v>
      </c>
      <c r="BL310" s="18" t="s">
        <v>167</v>
      </c>
      <c r="BM310" s="143" t="s">
        <v>2401</v>
      </c>
    </row>
    <row r="311" spans="2:65" s="1" customFormat="1" ht="19.5">
      <c r="B311" s="33"/>
      <c r="D311" s="145" t="s">
        <v>169</v>
      </c>
      <c r="F311" s="146" t="s">
        <v>2402</v>
      </c>
      <c r="I311" s="147"/>
      <c r="L311" s="33"/>
      <c r="M311" s="148"/>
      <c r="T311" s="54"/>
      <c r="AT311" s="18" t="s">
        <v>169</v>
      </c>
      <c r="AU311" s="18" t="s">
        <v>79</v>
      </c>
    </row>
    <row r="312" spans="2:65" s="1" customFormat="1" ht="11.25">
      <c r="B312" s="33"/>
      <c r="D312" s="193" t="s">
        <v>1254</v>
      </c>
      <c r="F312" s="194" t="s">
        <v>2403</v>
      </c>
      <c r="I312" s="147"/>
      <c r="L312" s="33"/>
      <c r="M312" s="148"/>
      <c r="T312" s="54"/>
      <c r="AT312" s="18" t="s">
        <v>1254</v>
      </c>
      <c r="AU312" s="18" t="s">
        <v>79</v>
      </c>
    </row>
    <row r="313" spans="2:65" s="12" customFormat="1" ht="11.25">
      <c r="B313" s="149"/>
      <c r="D313" s="145" t="s">
        <v>171</v>
      </c>
      <c r="E313" s="150" t="s">
        <v>19</v>
      </c>
      <c r="F313" s="151" t="s">
        <v>2404</v>
      </c>
      <c r="H313" s="152">
        <v>57.2</v>
      </c>
      <c r="I313" s="153"/>
      <c r="L313" s="149"/>
      <c r="M313" s="154"/>
      <c r="T313" s="155"/>
      <c r="AT313" s="150" t="s">
        <v>171</v>
      </c>
      <c r="AU313" s="150" t="s">
        <v>79</v>
      </c>
      <c r="AV313" s="12" t="s">
        <v>79</v>
      </c>
      <c r="AW313" s="12" t="s">
        <v>31</v>
      </c>
      <c r="AX313" s="12" t="s">
        <v>69</v>
      </c>
      <c r="AY313" s="150" t="s">
        <v>160</v>
      </c>
    </row>
    <row r="314" spans="2:65" s="12" customFormat="1" ht="11.25">
      <c r="B314" s="149"/>
      <c r="D314" s="145" t="s">
        <v>171</v>
      </c>
      <c r="E314" s="150" t="s">
        <v>19</v>
      </c>
      <c r="F314" s="151" t="s">
        <v>2405</v>
      </c>
      <c r="H314" s="152">
        <v>18.48</v>
      </c>
      <c r="I314" s="153"/>
      <c r="L314" s="149"/>
      <c r="M314" s="154"/>
      <c r="T314" s="155"/>
      <c r="AT314" s="150" t="s">
        <v>171</v>
      </c>
      <c r="AU314" s="150" t="s">
        <v>79</v>
      </c>
      <c r="AV314" s="12" t="s">
        <v>79</v>
      </c>
      <c r="AW314" s="12" t="s">
        <v>31</v>
      </c>
      <c r="AX314" s="12" t="s">
        <v>69</v>
      </c>
      <c r="AY314" s="150" t="s">
        <v>160</v>
      </c>
    </row>
    <row r="315" spans="2:65" s="12" customFormat="1" ht="11.25">
      <c r="B315" s="149"/>
      <c r="D315" s="145" t="s">
        <v>171</v>
      </c>
      <c r="E315" s="150" t="s">
        <v>19</v>
      </c>
      <c r="F315" s="151" t="s">
        <v>2406</v>
      </c>
      <c r="H315" s="152">
        <v>71.5</v>
      </c>
      <c r="I315" s="153"/>
      <c r="L315" s="149"/>
      <c r="M315" s="154"/>
      <c r="T315" s="155"/>
      <c r="AT315" s="150" t="s">
        <v>171</v>
      </c>
      <c r="AU315" s="150" t="s">
        <v>79</v>
      </c>
      <c r="AV315" s="12" t="s">
        <v>79</v>
      </c>
      <c r="AW315" s="12" t="s">
        <v>31</v>
      </c>
      <c r="AX315" s="12" t="s">
        <v>69</v>
      </c>
      <c r="AY315" s="150" t="s">
        <v>160</v>
      </c>
    </row>
    <row r="316" spans="2:65" s="12" customFormat="1" ht="11.25">
      <c r="B316" s="149"/>
      <c r="D316" s="145" t="s">
        <v>171</v>
      </c>
      <c r="E316" s="150" t="s">
        <v>19</v>
      </c>
      <c r="F316" s="151" t="s">
        <v>2407</v>
      </c>
      <c r="H316" s="152">
        <v>45</v>
      </c>
      <c r="I316" s="153"/>
      <c r="L316" s="149"/>
      <c r="M316" s="154"/>
      <c r="T316" s="155"/>
      <c r="AT316" s="150" t="s">
        <v>171</v>
      </c>
      <c r="AU316" s="150" t="s">
        <v>79</v>
      </c>
      <c r="AV316" s="12" t="s">
        <v>79</v>
      </c>
      <c r="AW316" s="12" t="s">
        <v>31</v>
      </c>
      <c r="AX316" s="12" t="s">
        <v>69</v>
      </c>
      <c r="AY316" s="150" t="s">
        <v>160</v>
      </c>
    </row>
    <row r="317" spans="2:65" s="12" customFormat="1" ht="11.25">
      <c r="B317" s="149"/>
      <c r="D317" s="145" t="s">
        <v>171</v>
      </c>
      <c r="E317" s="150" t="s">
        <v>19</v>
      </c>
      <c r="F317" s="151" t="s">
        <v>2408</v>
      </c>
      <c r="H317" s="152">
        <v>4.2</v>
      </c>
      <c r="I317" s="153"/>
      <c r="L317" s="149"/>
      <c r="M317" s="154"/>
      <c r="T317" s="155"/>
      <c r="AT317" s="150" t="s">
        <v>171</v>
      </c>
      <c r="AU317" s="150" t="s">
        <v>79</v>
      </c>
      <c r="AV317" s="12" t="s">
        <v>79</v>
      </c>
      <c r="AW317" s="12" t="s">
        <v>31</v>
      </c>
      <c r="AX317" s="12" t="s">
        <v>69</v>
      </c>
      <c r="AY317" s="150" t="s">
        <v>160</v>
      </c>
    </row>
    <row r="318" spans="2:65" s="12" customFormat="1" ht="11.25">
      <c r="B318" s="149"/>
      <c r="D318" s="145" t="s">
        <v>171</v>
      </c>
      <c r="E318" s="150" t="s">
        <v>19</v>
      </c>
      <c r="F318" s="151" t="s">
        <v>2409</v>
      </c>
      <c r="H318" s="152">
        <v>84</v>
      </c>
      <c r="I318" s="153"/>
      <c r="L318" s="149"/>
      <c r="M318" s="154"/>
      <c r="T318" s="155"/>
      <c r="AT318" s="150" t="s">
        <v>171</v>
      </c>
      <c r="AU318" s="150" t="s">
        <v>79</v>
      </c>
      <c r="AV318" s="12" t="s">
        <v>79</v>
      </c>
      <c r="AW318" s="12" t="s">
        <v>31</v>
      </c>
      <c r="AX318" s="12" t="s">
        <v>69</v>
      </c>
      <c r="AY318" s="150" t="s">
        <v>160</v>
      </c>
    </row>
    <row r="319" spans="2:65" s="12" customFormat="1" ht="11.25">
      <c r="B319" s="149"/>
      <c r="D319" s="145" t="s">
        <v>171</v>
      </c>
      <c r="E319" s="150" t="s">
        <v>19</v>
      </c>
      <c r="F319" s="151" t="s">
        <v>2410</v>
      </c>
      <c r="H319" s="152">
        <v>4.2</v>
      </c>
      <c r="I319" s="153"/>
      <c r="L319" s="149"/>
      <c r="M319" s="154"/>
      <c r="T319" s="155"/>
      <c r="AT319" s="150" t="s">
        <v>171</v>
      </c>
      <c r="AU319" s="150" t="s">
        <v>79</v>
      </c>
      <c r="AV319" s="12" t="s">
        <v>79</v>
      </c>
      <c r="AW319" s="12" t="s">
        <v>31</v>
      </c>
      <c r="AX319" s="12" t="s">
        <v>69</v>
      </c>
      <c r="AY319" s="150" t="s">
        <v>160</v>
      </c>
    </row>
    <row r="320" spans="2:65" s="13" customFormat="1" ht="11.25">
      <c r="B320" s="156"/>
      <c r="D320" s="145" t="s">
        <v>171</v>
      </c>
      <c r="E320" s="157" t="s">
        <v>19</v>
      </c>
      <c r="F320" s="158" t="s">
        <v>184</v>
      </c>
      <c r="H320" s="159">
        <v>284.58</v>
      </c>
      <c r="I320" s="160"/>
      <c r="L320" s="156"/>
      <c r="M320" s="161"/>
      <c r="T320" s="162"/>
      <c r="AT320" s="157" t="s">
        <v>171</v>
      </c>
      <c r="AU320" s="157" t="s">
        <v>79</v>
      </c>
      <c r="AV320" s="13" t="s">
        <v>167</v>
      </c>
      <c r="AW320" s="13" t="s">
        <v>31</v>
      </c>
      <c r="AX320" s="13" t="s">
        <v>77</v>
      </c>
      <c r="AY320" s="157" t="s">
        <v>160</v>
      </c>
    </row>
    <row r="321" spans="2:65" s="11" customFormat="1" ht="22.9" customHeight="1">
      <c r="B321" s="120"/>
      <c r="D321" s="121" t="s">
        <v>68</v>
      </c>
      <c r="E321" s="130" t="s">
        <v>191</v>
      </c>
      <c r="F321" s="130" t="s">
        <v>215</v>
      </c>
      <c r="I321" s="123"/>
      <c r="J321" s="131">
        <f>BK321</f>
        <v>0</v>
      </c>
      <c r="L321" s="120"/>
      <c r="M321" s="125"/>
      <c r="P321" s="126">
        <f>SUM(P322:P330)</f>
        <v>0</v>
      </c>
      <c r="R321" s="126">
        <f>SUM(R322:R330)</f>
        <v>154.96250000000001</v>
      </c>
      <c r="T321" s="127">
        <f>SUM(T322:T330)</f>
        <v>0</v>
      </c>
      <c r="AR321" s="121" t="s">
        <v>77</v>
      </c>
      <c r="AT321" s="128" t="s">
        <v>68</v>
      </c>
      <c r="AU321" s="128" t="s">
        <v>77</v>
      </c>
      <c r="AY321" s="121" t="s">
        <v>160</v>
      </c>
      <c r="BK321" s="129">
        <f>SUM(BK322:BK330)</f>
        <v>0</v>
      </c>
    </row>
    <row r="322" spans="2:65" s="1" customFormat="1" ht="16.5" customHeight="1">
      <c r="B322" s="33"/>
      <c r="C322" s="132" t="s">
        <v>432</v>
      </c>
      <c r="D322" s="132" t="s">
        <v>162</v>
      </c>
      <c r="E322" s="133" t="s">
        <v>2411</v>
      </c>
      <c r="F322" s="134" t="s">
        <v>2412</v>
      </c>
      <c r="G322" s="135" t="s">
        <v>187</v>
      </c>
      <c r="H322" s="136">
        <v>35</v>
      </c>
      <c r="I322" s="137"/>
      <c r="J322" s="138">
        <f>ROUND(I322*H322,2)</f>
        <v>0</v>
      </c>
      <c r="K322" s="134" t="s">
        <v>1251</v>
      </c>
      <c r="L322" s="33"/>
      <c r="M322" s="139" t="s">
        <v>19</v>
      </c>
      <c r="N322" s="140" t="s">
        <v>40</v>
      </c>
      <c r="P322" s="141">
        <f>O322*H322</f>
        <v>0</v>
      </c>
      <c r="Q322" s="141">
        <v>0.69</v>
      </c>
      <c r="R322" s="141">
        <f>Q322*H322</f>
        <v>24.15</v>
      </c>
      <c r="S322" s="141">
        <v>0</v>
      </c>
      <c r="T322" s="142">
        <f>S322*H322</f>
        <v>0</v>
      </c>
      <c r="AR322" s="143" t="s">
        <v>167</v>
      </c>
      <c r="AT322" s="143" t="s">
        <v>162</v>
      </c>
      <c r="AU322" s="143" t="s">
        <v>79</v>
      </c>
      <c r="AY322" s="18" t="s">
        <v>160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77</v>
      </c>
      <c r="BK322" s="144">
        <f>ROUND(I322*H322,2)</f>
        <v>0</v>
      </c>
      <c r="BL322" s="18" t="s">
        <v>167</v>
      </c>
      <c r="BM322" s="143" t="s">
        <v>2413</v>
      </c>
    </row>
    <row r="323" spans="2:65" s="1" customFormat="1" ht="11.25">
      <c r="B323" s="33"/>
      <c r="D323" s="145" t="s">
        <v>169</v>
      </c>
      <c r="F323" s="146" t="s">
        <v>2414</v>
      </c>
      <c r="I323" s="147"/>
      <c r="L323" s="33"/>
      <c r="M323" s="148"/>
      <c r="T323" s="54"/>
      <c r="AT323" s="18" t="s">
        <v>169</v>
      </c>
      <c r="AU323" s="18" t="s">
        <v>79</v>
      </c>
    </row>
    <row r="324" spans="2:65" s="1" customFormat="1" ht="11.25">
      <c r="B324" s="33"/>
      <c r="D324" s="193" t="s">
        <v>1254</v>
      </c>
      <c r="F324" s="194" t="s">
        <v>2415</v>
      </c>
      <c r="I324" s="147"/>
      <c r="L324" s="33"/>
      <c r="M324" s="148"/>
      <c r="T324" s="54"/>
      <c r="AT324" s="18" t="s">
        <v>1254</v>
      </c>
      <c r="AU324" s="18" t="s">
        <v>79</v>
      </c>
    </row>
    <row r="325" spans="2:65" s="12" customFormat="1" ht="11.25">
      <c r="B325" s="149"/>
      <c r="D325" s="145" t="s">
        <v>171</v>
      </c>
      <c r="E325" s="150" t="s">
        <v>19</v>
      </c>
      <c r="F325" s="151" t="s">
        <v>2416</v>
      </c>
      <c r="H325" s="152">
        <v>35</v>
      </c>
      <c r="I325" s="153"/>
      <c r="L325" s="149"/>
      <c r="M325" s="154"/>
      <c r="T325" s="155"/>
      <c r="AT325" s="150" t="s">
        <v>171</v>
      </c>
      <c r="AU325" s="150" t="s">
        <v>79</v>
      </c>
      <c r="AV325" s="12" t="s">
        <v>79</v>
      </c>
      <c r="AW325" s="12" t="s">
        <v>31</v>
      </c>
      <c r="AX325" s="12" t="s">
        <v>77</v>
      </c>
      <c r="AY325" s="150" t="s">
        <v>160</v>
      </c>
    </row>
    <row r="326" spans="2:65" s="1" customFormat="1" ht="16.5" customHeight="1">
      <c r="B326" s="33"/>
      <c r="C326" s="132" t="s">
        <v>437</v>
      </c>
      <c r="D326" s="132" t="s">
        <v>162</v>
      </c>
      <c r="E326" s="133" t="s">
        <v>2417</v>
      </c>
      <c r="F326" s="134" t="s">
        <v>2418</v>
      </c>
      <c r="G326" s="135" t="s">
        <v>187</v>
      </c>
      <c r="H326" s="136">
        <v>227.5</v>
      </c>
      <c r="I326" s="137"/>
      <c r="J326" s="138">
        <f>ROUND(I326*H326,2)</f>
        <v>0</v>
      </c>
      <c r="K326" s="134" t="s">
        <v>1251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0.57499999999999996</v>
      </c>
      <c r="R326" s="141">
        <f>Q326*H326</f>
        <v>130.8125</v>
      </c>
      <c r="S326" s="141">
        <v>0</v>
      </c>
      <c r="T326" s="142">
        <f>S326*H326</f>
        <v>0</v>
      </c>
      <c r="AR326" s="143" t="s">
        <v>167</v>
      </c>
      <c r="AT326" s="143" t="s">
        <v>162</v>
      </c>
      <c r="AU326" s="143" t="s">
        <v>79</v>
      </c>
      <c r="AY326" s="18" t="s">
        <v>160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77</v>
      </c>
      <c r="BK326" s="144">
        <f>ROUND(I326*H326,2)</f>
        <v>0</v>
      </c>
      <c r="BL326" s="18" t="s">
        <v>167</v>
      </c>
      <c r="BM326" s="143" t="s">
        <v>2419</v>
      </c>
    </row>
    <row r="327" spans="2:65" s="1" customFormat="1" ht="11.25">
      <c r="B327" s="33"/>
      <c r="D327" s="145" t="s">
        <v>169</v>
      </c>
      <c r="F327" s="146" t="s">
        <v>2420</v>
      </c>
      <c r="I327" s="147"/>
      <c r="L327" s="33"/>
      <c r="M327" s="148"/>
      <c r="T327" s="54"/>
      <c r="AT327" s="18" t="s">
        <v>169</v>
      </c>
      <c r="AU327" s="18" t="s">
        <v>79</v>
      </c>
    </row>
    <row r="328" spans="2:65" s="1" customFormat="1" ht="11.25">
      <c r="B328" s="33"/>
      <c r="D328" s="193" t="s">
        <v>1254</v>
      </c>
      <c r="F328" s="194" t="s">
        <v>2421</v>
      </c>
      <c r="I328" s="147"/>
      <c r="L328" s="33"/>
      <c r="M328" s="148"/>
      <c r="T328" s="54"/>
      <c r="AT328" s="18" t="s">
        <v>1254</v>
      </c>
      <c r="AU328" s="18" t="s">
        <v>79</v>
      </c>
    </row>
    <row r="329" spans="2:65" s="12" customFormat="1" ht="11.25">
      <c r="B329" s="149"/>
      <c r="D329" s="145" t="s">
        <v>171</v>
      </c>
      <c r="E329" s="150" t="s">
        <v>19</v>
      </c>
      <c r="F329" s="151" t="s">
        <v>2422</v>
      </c>
      <c r="H329" s="152">
        <v>227.5</v>
      </c>
      <c r="I329" s="153"/>
      <c r="L329" s="149"/>
      <c r="M329" s="154"/>
      <c r="T329" s="155"/>
      <c r="AT329" s="150" t="s">
        <v>171</v>
      </c>
      <c r="AU329" s="150" t="s">
        <v>79</v>
      </c>
      <c r="AV329" s="12" t="s">
        <v>79</v>
      </c>
      <c r="AW329" s="12" t="s">
        <v>31</v>
      </c>
      <c r="AX329" s="12" t="s">
        <v>69</v>
      </c>
      <c r="AY329" s="150" t="s">
        <v>160</v>
      </c>
    </row>
    <row r="330" spans="2:65" s="13" customFormat="1" ht="11.25">
      <c r="B330" s="156"/>
      <c r="D330" s="145" t="s">
        <v>171</v>
      </c>
      <c r="E330" s="157" t="s">
        <v>19</v>
      </c>
      <c r="F330" s="158" t="s">
        <v>184</v>
      </c>
      <c r="H330" s="159">
        <v>227.5</v>
      </c>
      <c r="I330" s="160"/>
      <c r="L330" s="156"/>
      <c r="M330" s="161"/>
      <c r="T330" s="162"/>
      <c r="AT330" s="157" t="s">
        <v>171</v>
      </c>
      <c r="AU330" s="157" t="s">
        <v>79</v>
      </c>
      <c r="AV330" s="13" t="s">
        <v>167</v>
      </c>
      <c r="AW330" s="13" t="s">
        <v>31</v>
      </c>
      <c r="AX330" s="13" t="s">
        <v>77</v>
      </c>
      <c r="AY330" s="157" t="s">
        <v>160</v>
      </c>
    </row>
    <row r="331" spans="2:65" s="11" customFormat="1" ht="22.9" customHeight="1">
      <c r="B331" s="120"/>
      <c r="D331" s="121" t="s">
        <v>68</v>
      </c>
      <c r="E331" s="130" t="s">
        <v>195</v>
      </c>
      <c r="F331" s="130" t="s">
        <v>1504</v>
      </c>
      <c r="I331" s="123"/>
      <c r="J331" s="131">
        <f>BK331</f>
        <v>0</v>
      </c>
      <c r="L331" s="120"/>
      <c r="M331" s="125"/>
      <c r="P331" s="126">
        <f>SUM(P332:P336)</f>
        <v>0</v>
      </c>
      <c r="R331" s="126">
        <f>SUM(R332:R336)</f>
        <v>1.6740000000000002</v>
      </c>
      <c r="T331" s="127">
        <f>SUM(T332:T336)</f>
        <v>1.875</v>
      </c>
      <c r="AR331" s="121" t="s">
        <v>77</v>
      </c>
      <c r="AT331" s="128" t="s">
        <v>68</v>
      </c>
      <c r="AU331" s="128" t="s">
        <v>77</v>
      </c>
      <c r="AY331" s="121" t="s">
        <v>160</v>
      </c>
      <c r="BK331" s="129">
        <f>SUM(BK332:BK336)</f>
        <v>0</v>
      </c>
    </row>
    <row r="332" spans="2:65" s="1" customFormat="1" ht="21.75" customHeight="1">
      <c r="B332" s="33"/>
      <c r="C332" s="132" t="s">
        <v>441</v>
      </c>
      <c r="D332" s="132" t="s">
        <v>162</v>
      </c>
      <c r="E332" s="133" t="s">
        <v>1505</v>
      </c>
      <c r="F332" s="134" t="s">
        <v>1506</v>
      </c>
      <c r="G332" s="135" t="s">
        <v>187</v>
      </c>
      <c r="H332" s="136">
        <v>25</v>
      </c>
      <c r="I332" s="137"/>
      <c r="J332" s="138">
        <f>ROUND(I332*H332,2)</f>
        <v>0</v>
      </c>
      <c r="K332" s="134" t="s">
        <v>1251</v>
      </c>
      <c r="L332" s="33"/>
      <c r="M332" s="139" t="s">
        <v>19</v>
      </c>
      <c r="N332" s="140" t="s">
        <v>40</v>
      </c>
      <c r="P332" s="141">
        <f>O332*H332</f>
        <v>0</v>
      </c>
      <c r="Q332" s="141">
        <v>6.6960000000000006E-2</v>
      </c>
      <c r="R332" s="141">
        <f>Q332*H332</f>
        <v>1.6740000000000002</v>
      </c>
      <c r="S332" s="141">
        <v>7.4999999999999997E-2</v>
      </c>
      <c r="T332" s="142">
        <f>S332*H332</f>
        <v>1.875</v>
      </c>
      <c r="AR332" s="143" t="s">
        <v>167</v>
      </c>
      <c r="AT332" s="143" t="s">
        <v>162</v>
      </c>
      <c r="AU332" s="143" t="s">
        <v>79</v>
      </c>
      <c r="AY332" s="18" t="s">
        <v>160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8" t="s">
        <v>77</v>
      </c>
      <c r="BK332" s="144">
        <f>ROUND(I332*H332,2)</f>
        <v>0</v>
      </c>
      <c r="BL332" s="18" t="s">
        <v>167</v>
      </c>
      <c r="BM332" s="143" t="s">
        <v>2423</v>
      </c>
    </row>
    <row r="333" spans="2:65" s="1" customFormat="1" ht="19.5">
      <c r="B333" s="33"/>
      <c r="D333" s="145" t="s">
        <v>169</v>
      </c>
      <c r="F333" s="146" t="s">
        <v>1508</v>
      </c>
      <c r="I333" s="147"/>
      <c r="L333" s="33"/>
      <c r="M333" s="148"/>
      <c r="T333" s="54"/>
      <c r="AT333" s="18" t="s">
        <v>169</v>
      </c>
      <c r="AU333" s="18" t="s">
        <v>79</v>
      </c>
    </row>
    <row r="334" spans="2:65" s="1" customFormat="1" ht="11.25">
      <c r="B334" s="33"/>
      <c r="D334" s="193" t="s">
        <v>1254</v>
      </c>
      <c r="F334" s="194" t="s">
        <v>1509</v>
      </c>
      <c r="I334" s="147"/>
      <c r="L334" s="33"/>
      <c r="M334" s="148"/>
      <c r="T334" s="54"/>
      <c r="AT334" s="18" t="s">
        <v>1254</v>
      </c>
      <c r="AU334" s="18" t="s">
        <v>79</v>
      </c>
    </row>
    <row r="335" spans="2:65" s="15" customFormat="1" ht="11.25">
      <c r="B335" s="180"/>
      <c r="D335" s="145" t="s">
        <v>171</v>
      </c>
      <c r="E335" s="181" t="s">
        <v>19</v>
      </c>
      <c r="F335" s="182" t="s">
        <v>1510</v>
      </c>
      <c r="H335" s="181" t="s">
        <v>19</v>
      </c>
      <c r="I335" s="183"/>
      <c r="L335" s="180"/>
      <c r="M335" s="184"/>
      <c r="T335" s="185"/>
      <c r="AT335" s="181" t="s">
        <v>171</v>
      </c>
      <c r="AU335" s="181" t="s">
        <v>79</v>
      </c>
      <c r="AV335" s="15" t="s">
        <v>77</v>
      </c>
      <c r="AW335" s="15" t="s">
        <v>31</v>
      </c>
      <c r="AX335" s="15" t="s">
        <v>69</v>
      </c>
      <c r="AY335" s="181" t="s">
        <v>160</v>
      </c>
    </row>
    <row r="336" spans="2:65" s="12" customFormat="1" ht="11.25">
      <c r="B336" s="149"/>
      <c r="D336" s="145" t="s">
        <v>171</v>
      </c>
      <c r="E336" s="150" t="s">
        <v>19</v>
      </c>
      <c r="F336" s="151" t="s">
        <v>319</v>
      </c>
      <c r="H336" s="152">
        <v>25</v>
      </c>
      <c r="I336" s="153"/>
      <c r="L336" s="149"/>
      <c r="M336" s="154"/>
      <c r="T336" s="155"/>
      <c r="AT336" s="150" t="s">
        <v>171</v>
      </c>
      <c r="AU336" s="150" t="s">
        <v>79</v>
      </c>
      <c r="AV336" s="12" t="s">
        <v>79</v>
      </c>
      <c r="AW336" s="12" t="s">
        <v>31</v>
      </c>
      <c r="AX336" s="12" t="s">
        <v>77</v>
      </c>
      <c r="AY336" s="150" t="s">
        <v>160</v>
      </c>
    </row>
    <row r="337" spans="2:65" s="11" customFormat="1" ht="22.9" customHeight="1">
      <c r="B337" s="120"/>
      <c r="D337" s="121" t="s">
        <v>68</v>
      </c>
      <c r="E337" s="130" t="s">
        <v>204</v>
      </c>
      <c r="F337" s="130" t="s">
        <v>2424</v>
      </c>
      <c r="I337" s="123"/>
      <c r="J337" s="131">
        <f>BK337</f>
        <v>0</v>
      </c>
      <c r="L337" s="120"/>
      <c r="M337" s="125"/>
      <c r="P337" s="126">
        <f>SUM(P338:P350)</f>
        <v>0</v>
      </c>
      <c r="R337" s="126">
        <f>SUM(R338:R350)</f>
        <v>25.999989800000002</v>
      </c>
      <c r="T337" s="127">
        <f>SUM(T338:T350)</f>
        <v>0</v>
      </c>
      <c r="AR337" s="121" t="s">
        <v>77</v>
      </c>
      <c r="AT337" s="128" t="s">
        <v>68</v>
      </c>
      <c r="AU337" s="128" t="s">
        <v>77</v>
      </c>
      <c r="AY337" s="121" t="s">
        <v>160</v>
      </c>
      <c r="BK337" s="129">
        <f>SUM(BK338:BK350)</f>
        <v>0</v>
      </c>
    </row>
    <row r="338" spans="2:65" s="1" customFormat="1" ht="24.2" customHeight="1">
      <c r="B338" s="33"/>
      <c r="C338" s="132" t="s">
        <v>445</v>
      </c>
      <c r="D338" s="132" t="s">
        <v>162</v>
      </c>
      <c r="E338" s="133" t="s">
        <v>2425</v>
      </c>
      <c r="F338" s="134" t="s">
        <v>2426</v>
      </c>
      <c r="G338" s="135" t="s">
        <v>298</v>
      </c>
      <c r="H338" s="136">
        <v>5</v>
      </c>
      <c r="I338" s="137"/>
      <c r="J338" s="138">
        <f>ROUND(I338*H338,2)</f>
        <v>0</v>
      </c>
      <c r="K338" s="134" t="s">
        <v>1251</v>
      </c>
      <c r="L338" s="33"/>
      <c r="M338" s="139" t="s">
        <v>19</v>
      </c>
      <c r="N338" s="140" t="s">
        <v>40</v>
      </c>
      <c r="P338" s="141">
        <f>O338*H338</f>
        <v>0</v>
      </c>
      <c r="Q338" s="141">
        <v>3.9899999999999996E-3</v>
      </c>
      <c r="R338" s="141">
        <f>Q338*H338</f>
        <v>1.9949999999999999E-2</v>
      </c>
      <c r="S338" s="141">
        <v>0</v>
      </c>
      <c r="T338" s="142">
        <f>S338*H338</f>
        <v>0</v>
      </c>
      <c r="AR338" s="143" t="s">
        <v>167</v>
      </c>
      <c r="AT338" s="143" t="s">
        <v>162</v>
      </c>
      <c r="AU338" s="143" t="s">
        <v>79</v>
      </c>
      <c r="AY338" s="18" t="s">
        <v>160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8" t="s">
        <v>77</v>
      </c>
      <c r="BK338" s="144">
        <f>ROUND(I338*H338,2)</f>
        <v>0</v>
      </c>
      <c r="BL338" s="18" t="s">
        <v>167</v>
      </c>
      <c r="BM338" s="143" t="s">
        <v>2427</v>
      </c>
    </row>
    <row r="339" spans="2:65" s="1" customFormat="1" ht="19.5">
      <c r="B339" s="33"/>
      <c r="D339" s="145" t="s">
        <v>169</v>
      </c>
      <c r="F339" s="146" t="s">
        <v>2428</v>
      </c>
      <c r="I339" s="147"/>
      <c r="L339" s="33"/>
      <c r="M339" s="148"/>
      <c r="T339" s="54"/>
      <c r="AT339" s="18" t="s">
        <v>169</v>
      </c>
      <c r="AU339" s="18" t="s">
        <v>79</v>
      </c>
    </row>
    <row r="340" spans="2:65" s="1" customFormat="1" ht="11.25">
      <c r="B340" s="33"/>
      <c r="D340" s="193" t="s">
        <v>1254</v>
      </c>
      <c r="F340" s="194" t="s">
        <v>2429</v>
      </c>
      <c r="I340" s="147"/>
      <c r="L340" s="33"/>
      <c r="M340" s="148"/>
      <c r="T340" s="54"/>
      <c r="AT340" s="18" t="s">
        <v>1254</v>
      </c>
      <c r="AU340" s="18" t="s">
        <v>79</v>
      </c>
    </row>
    <row r="341" spans="2:65" s="12" customFormat="1" ht="11.25">
      <c r="B341" s="149"/>
      <c r="D341" s="145" t="s">
        <v>171</v>
      </c>
      <c r="E341" s="150" t="s">
        <v>19</v>
      </c>
      <c r="F341" s="151" t="s">
        <v>2430</v>
      </c>
      <c r="H341" s="152">
        <v>5</v>
      </c>
      <c r="I341" s="153"/>
      <c r="L341" s="149"/>
      <c r="M341" s="154"/>
      <c r="T341" s="155"/>
      <c r="AT341" s="150" t="s">
        <v>171</v>
      </c>
      <c r="AU341" s="150" t="s">
        <v>79</v>
      </c>
      <c r="AV341" s="12" t="s">
        <v>79</v>
      </c>
      <c r="AW341" s="12" t="s">
        <v>31</v>
      </c>
      <c r="AX341" s="12" t="s">
        <v>77</v>
      </c>
      <c r="AY341" s="150" t="s">
        <v>160</v>
      </c>
    </row>
    <row r="342" spans="2:65" s="1" customFormat="1" ht="16.5" customHeight="1">
      <c r="B342" s="33"/>
      <c r="C342" s="163" t="s">
        <v>452</v>
      </c>
      <c r="D342" s="163" t="s">
        <v>200</v>
      </c>
      <c r="E342" s="164" t="s">
        <v>2431</v>
      </c>
      <c r="F342" s="165" t="s">
        <v>2432</v>
      </c>
      <c r="G342" s="166" t="s">
        <v>298</v>
      </c>
      <c r="H342" s="167">
        <v>5.05</v>
      </c>
      <c r="I342" s="168"/>
      <c r="J342" s="169">
        <f>ROUND(I342*H342,2)</f>
        <v>0</v>
      </c>
      <c r="K342" s="165" t="s">
        <v>1251</v>
      </c>
      <c r="L342" s="170"/>
      <c r="M342" s="171" t="s">
        <v>19</v>
      </c>
      <c r="N342" s="172" t="s">
        <v>40</v>
      </c>
      <c r="P342" s="141">
        <f>O342*H342</f>
        <v>0</v>
      </c>
      <c r="Q342" s="141">
        <v>0.5655</v>
      </c>
      <c r="R342" s="141">
        <f>Q342*H342</f>
        <v>2.855775</v>
      </c>
      <c r="S342" s="141">
        <v>0</v>
      </c>
      <c r="T342" s="142">
        <f>S342*H342</f>
        <v>0</v>
      </c>
      <c r="AR342" s="143" t="s">
        <v>204</v>
      </c>
      <c r="AT342" s="143" t="s">
        <v>200</v>
      </c>
      <c r="AU342" s="143" t="s">
        <v>79</v>
      </c>
      <c r="AY342" s="18" t="s">
        <v>160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8" t="s">
        <v>77</v>
      </c>
      <c r="BK342" s="144">
        <f>ROUND(I342*H342,2)</f>
        <v>0</v>
      </c>
      <c r="BL342" s="18" t="s">
        <v>167</v>
      </c>
      <c r="BM342" s="143" t="s">
        <v>2433</v>
      </c>
    </row>
    <row r="343" spans="2:65" s="1" customFormat="1" ht="11.25">
      <c r="B343" s="33"/>
      <c r="D343" s="145" t="s">
        <v>169</v>
      </c>
      <c r="F343" s="146" t="s">
        <v>2432</v>
      </c>
      <c r="I343" s="147"/>
      <c r="L343" s="33"/>
      <c r="M343" s="148"/>
      <c r="T343" s="54"/>
      <c r="AT343" s="18" t="s">
        <v>169</v>
      </c>
      <c r="AU343" s="18" t="s">
        <v>79</v>
      </c>
    </row>
    <row r="344" spans="2:65" s="12" customFormat="1" ht="11.25">
      <c r="B344" s="149"/>
      <c r="D344" s="145" t="s">
        <v>171</v>
      </c>
      <c r="E344" s="150" t="s">
        <v>19</v>
      </c>
      <c r="F344" s="151" t="s">
        <v>2434</v>
      </c>
      <c r="H344" s="152">
        <v>5.05</v>
      </c>
      <c r="I344" s="153"/>
      <c r="L344" s="149"/>
      <c r="M344" s="154"/>
      <c r="T344" s="155"/>
      <c r="AT344" s="150" t="s">
        <v>171</v>
      </c>
      <c r="AU344" s="150" t="s">
        <v>79</v>
      </c>
      <c r="AV344" s="12" t="s">
        <v>79</v>
      </c>
      <c r="AW344" s="12" t="s">
        <v>31</v>
      </c>
      <c r="AX344" s="12" t="s">
        <v>77</v>
      </c>
      <c r="AY344" s="150" t="s">
        <v>160</v>
      </c>
    </row>
    <row r="345" spans="2:65" s="1" customFormat="1" ht="16.5" customHeight="1">
      <c r="B345" s="33"/>
      <c r="C345" s="132" t="s">
        <v>459</v>
      </c>
      <c r="D345" s="132" t="s">
        <v>162</v>
      </c>
      <c r="E345" s="133" t="s">
        <v>2435</v>
      </c>
      <c r="F345" s="134" t="s">
        <v>2436</v>
      </c>
      <c r="G345" s="135" t="s">
        <v>165</v>
      </c>
      <c r="H345" s="136">
        <v>7.3630000000000004</v>
      </c>
      <c r="I345" s="137"/>
      <c r="J345" s="138">
        <f>ROUND(I345*H345,2)</f>
        <v>0</v>
      </c>
      <c r="K345" s="134" t="s">
        <v>19</v>
      </c>
      <c r="L345" s="33"/>
      <c r="M345" s="139" t="s">
        <v>19</v>
      </c>
      <c r="N345" s="140" t="s">
        <v>40</v>
      </c>
      <c r="P345" s="141">
        <f>O345*H345</f>
        <v>0</v>
      </c>
      <c r="Q345" s="141">
        <v>2.8552</v>
      </c>
      <c r="R345" s="141">
        <f>Q345*H345</f>
        <v>21.022837600000003</v>
      </c>
      <c r="S345" s="141">
        <v>0</v>
      </c>
      <c r="T345" s="142">
        <f>S345*H345</f>
        <v>0</v>
      </c>
      <c r="AR345" s="143" t="s">
        <v>167</v>
      </c>
      <c r="AT345" s="143" t="s">
        <v>162</v>
      </c>
      <c r="AU345" s="143" t="s">
        <v>79</v>
      </c>
      <c r="AY345" s="18" t="s">
        <v>160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8" t="s">
        <v>77</v>
      </c>
      <c r="BK345" s="144">
        <f>ROUND(I345*H345,2)</f>
        <v>0</v>
      </c>
      <c r="BL345" s="18" t="s">
        <v>167</v>
      </c>
      <c r="BM345" s="143" t="s">
        <v>2437</v>
      </c>
    </row>
    <row r="346" spans="2:65" s="1" customFormat="1" ht="11.25">
      <c r="B346" s="33"/>
      <c r="D346" s="145" t="s">
        <v>169</v>
      </c>
      <c r="F346" s="146" t="s">
        <v>2436</v>
      </c>
      <c r="I346" s="147"/>
      <c r="L346" s="33"/>
      <c r="M346" s="148"/>
      <c r="T346" s="54"/>
      <c r="AT346" s="18" t="s">
        <v>169</v>
      </c>
      <c r="AU346" s="18" t="s">
        <v>79</v>
      </c>
    </row>
    <row r="347" spans="2:65" s="12" customFormat="1" ht="11.25">
      <c r="B347" s="149"/>
      <c r="D347" s="145" t="s">
        <v>171</v>
      </c>
      <c r="E347" s="150" t="s">
        <v>19</v>
      </c>
      <c r="F347" s="151" t="s">
        <v>2438</v>
      </c>
      <c r="H347" s="152">
        <v>7.3630000000000004</v>
      </c>
      <c r="I347" s="153"/>
      <c r="L347" s="149"/>
      <c r="M347" s="154"/>
      <c r="T347" s="155"/>
      <c r="AT347" s="150" t="s">
        <v>171</v>
      </c>
      <c r="AU347" s="150" t="s">
        <v>79</v>
      </c>
      <c r="AV347" s="12" t="s">
        <v>79</v>
      </c>
      <c r="AW347" s="12" t="s">
        <v>31</v>
      </c>
      <c r="AX347" s="12" t="s">
        <v>77</v>
      </c>
      <c r="AY347" s="150" t="s">
        <v>160</v>
      </c>
    </row>
    <row r="348" spans="2:65" s="1" customFormat="1" ht="16.5" customHeight="1">
      <c r="B348" s="33"/>
      <c r="C348" s="132" t="s">
        <v>464</v>
      </c>
      <c r="D348" s="132" t="s">
        <v>162</v>
      </c>
      <c r="E348" s="133" t="s">
        <v>2439</v>
      </c>
      <c r="F348" s="134" t="s">
        <v>2440</v>
      </c>
      <c r="G348" s="135" t="s">
        <v>233</v>
      </c>
      <c r="H348" s="136">
        <v>0.73599999999999999</v>
      </c>
      <c r="I348" s="137"/>
      <c r="J348" s="138">
        <f>ROUND(I348*H348,2)</f>
        <v>0</v>
      </c>
      <c r="K348" s="134" t="s">
        <v>19</v>
      </c>
      <c r="L348" s="33"/>
      <c r="M348" s="139" t="s">
        <v>19</v>
      </c>
      <c r="N348" s="140" t="s">
        <v>40</v>
      </c>
      <c r="P348" s="141">
        <f>O348*H348</f>
        <v>0</v>
      </c>
      <c r="Q348" s="141">
        <v>2.8552</v>
      </c>
      <c r="R348" s="141">
        <f>Q348*H348</f>
        <v>2.1014271999999998</v>
      </c>
      <c r="S348" s="141">
        <v>0</v>
      </c>
      <c r="T348" s="142">
        <f>S348*H348</f>
        <v>0</v>
      </c>
      <c r="AR348" s="143" t="s">
        <v>167</v>
      </c>
      <c r="AT348" s="143" t="s">
        <v>162</v>
      </c>
      <c r="AU348" s="143" t="s">
        <v>79</v>
      </c>
      <c r="AY348" s="18" t="s">
        <v>160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8" t="s">
        <v>77</v>
      </c>
      <c r="BK348" s="144">
        <f>ROUND(I348*H348,2)</f>
        <v>0</v>
      </c>
      <c r="BL348" s="18" t="s">
        <v>167</v>
      </c>
      <c r="BM348" s="143" t="s">
        <v>2441</v>
      </c>
    </row>
    <row r="349" spans="2:65" s="1" customFormat="1" ht="11.25">
      <c r="B349" s="33"/>
      <c r="D349" s="145" t="s">
        <v>169</v>
      </c>
      <c r="F349" s="146" t="s">
        <v>2440</v>
      </c>
      <c r="I349" s="147"/>
      <c r="L349" s="33"/>
      <c r="M349" s="148"/>
      <c r="T349" s="54"/>
      <c r="AT349" s="18" t="s">
        <v>169</v>
      </c>
      <c r="AU349" s="18" t="s">
        <v>79</v>
      </c>
    </row>
    <row r="350" spans="2:65" s="12" customFormat="1" ht="11.25">
      <c r="B350" s="149"/>
      <c r="D350" s="145" t="s">
        <v>171</v>
      </c>
      <c r="E350" s="150" t="s">
        <v>19</v>
      </c>
      <c r="F350" s="151" t="s">
        <v>2442</v>
      </c>
      <c r="H350" s="152">
        <v>0.73599999999999999</v>
      </c>
      <c r="I350" s="153"/>
      <c r="L350" s="149"/>
      <c r="M350" s="154"/>
      <c r="T350" s="155"/>
      <c r="AT350" s="150" t="s">
        <v>171</v>
      </c>
      <c r="AU350" s="150" t="s">
        <v>79</v>
      </c>
      <c r="AV350" s="12" t="s">
        <v>79</v>
      </c>
      <c r="AW350" s="12" t="s">
        <v>31</v>
      </c>
      <c r="AX350" s="12" t="s">
        <v>77</v>
      </c>
      <c r="AY350" s="150" t="s">
        <v>160</v>
      </c>
    </row>
    <row r="351" spans="2:65" s="11" customFormat="1" ht="22.9" customHeight="1">
      <c r="B351" s="120"/>
      <c r="D351" s="121" t="s">
        <v>68</v>
      </c>
      <c r="E351" s="130" t="s">
        <v>211</v>
      </c>
      <c r="F351" s="130" t="s">
        <v>425</v>
      </c>
      <c r="I351" s="123"/>
      <c r="J351" s="131">
        <f>BK351</f>
        <v>0</v>
      </c>
      <c r="L351" s="120"/>
      <c r="M351" s="125"/>
      <c r="P351" s="126">
        <f>SUM(P352:P472)</f>
        <v>0</v>
      </c>
      <c r="R351" s="126">
        <f>SUM(R352:R472)</f>
        <v>71.953547829999991</v>
      </c>
      <c r="T351" s="127">
        <f>SUM(T352:T472)</f>
        <v>754.96757000000002</v>
      </c>
      <c r="AR351" s="121" t="s">
        <v>77</v>
      </c>
      <c r="AT351" s="128" t="s">
        <v>68</v>
      </c>
      <c r="AU351" s="128" t="s">
        <v>77</v>
      </c>
      <c r="AY351" s="121" t="s">
        <v>160</v>
      </c>
      <c r="BK351" s="129">
        <f>SUM(BK352:BK472)</f>
        <v>0</v>
      </c>
    </row>
    <row r="352" spans="2:65" s="1" customFormat="1" ht="16.5" customHeight="1">
      <c r="B352" s="33"/>
      <c r="C352" s="132" t="s">
        <v>469</v>
      </c>
      <c r="D352" s="132" t="s">
        <v>162</v>
      </c>
      <c r="E352" s="133" t="s">
        <v>1512</v>
      </c>
      <c r="F352" s="134" t="s">
        <v>1513</v>
      </c>
      <c r="G352" s="135" t="s">
        <v>298</v>
      </c>
      <c r="H352" s="136">
        <v>27.847000000000001</v>
      </c>
      <c r="I352" s="137"/>
      <c r="J352" s="138">
        <f>ROUND(I352*H352,2)</f>
        <v>0</v>
      </c>
      <c r="K352" s="134" t="s">
        <v>1251</v>
      </c>
      <c r="L352" s="33"/>
      <c r="M352" s="139" t="s">
        <v>19</v>
      </c>
      <c r="N352" s="140" t="s">
        <v>40</v>
      </c>
      <c r="P352" s="141">
        <f>O352*H352</f>
        <v>0</v>
      </c>
      <c r="Q352" s="141">
        <v>1.17E-3</v>
      </c>
      <c r="R352" s="141">
        <f>Q352*H352</f>
        <v>3.2580990000000004E-2</v>
      </c>
      <c r="S352" s="141">
        <v>0</v>
      </c>
      <c r="T352" s="142">
        <f>S352*H352</f>
        <v>0</v>
      </c>
      <c r="AR352" s="143" t="s">
        <v>167</v>
      </c>
      <c r="AT352" s="143" t="s">
        <v>162</v>
      </c>
      <c r="AU352" s="143" t="s">
        <v>79</v>
      </c>
      <c r="AY352" s="18" t="s">
        <v>160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8" t="s">
        <v>77</v>
      </c>
      <c r="BK352" s="144">
        <f>ROUND(I352*H352,2)</f>
        <v>0</v>
      </c>
      <c r="BL352" s="18" t="s">
        <v>167</v>
      </c>
      <c r="BM352" s="143" t="s">
        <v>2443</v>
      </c>
    </row>
    <row r="353" spans="2:65" s="1" customFormat="1" ht="11.25">
      <c r="B353" s="33"/>
      <c r="D353" s="145" t="s">
        <v>169</v>
      </c>
      <c r="F353" s="146" t="s">
        <v>1515</v>
      </c>
      <c r="I353" s="147"/>
      <c r="L353" s="33"/>
      <c r="M353" s="148"/>
      <c r="T353" s="54"/>
      <c r="AT353" s="18" t="s">
        <v>169</v>
      </c>
      <c r="AU353" s="18" t="s">
        <v>79</v>
      </c>
    </row>
    <row r="354" spans="2:65" s="1" customFormat="1" ht="11.25">
      <c r="B354" s="33"/>
      <c r="D354" s="193" t="s">
        <v>1254</v>
      </c>
      <c r="F354" s="194" t="s">
        <v>1516</v>
      </c>
      <c r="I354" s="147"/>
      <c r="L354" s="33"/>
      <c r="M354" s="148"/>
      <c r="T354" s="54"/>
      <c r="AT354" s="18" t="s">
        <v>1254</v>
      </c>
      <c r="AU354" s="18" t="s">
        <v>79</v>
      </c>
    </row>
    <row r="355" spans="2:65" s="15" customFormat="1" ht="11.25">
      <c r="B355" s="180"/>
      <c r="D355" s="145" t="s">
        <v>171</v>
      </c>
      <c r="E355" s="181" t="s">
        <v>19</v>
      </c>
      <c r="F355" s="182" t="s">
        <v>1517</v>
      </c>
      <c r="H355" s="181" t="s">
        <v>19</v>
      </c>
      <c r="I355" s="183"/>
      <c r="L355" s="180"/>
      <c r="M355" s="184"/>
      <c r="T355" s="185"/>
      <c r="AT355" s="181" t="s">
        <v>171</v>
      </c>
      <c r="AU355" s="181" t="s">
        <v>79</v>
      </c>
      <c r="AV355" s="15" t="s">
        <v>77</v>
      </c>
      <c r="AW355" s="15" t="s">
        <v>31</v>
      </c>
      <c r="AX355" s="15" t="s">
        <v>69</v>
      </c>
      <c r="AY355" s="181" t="s">
        <v>160</v>
      </c>
    </row>
    <row r="356" spans="2:65" s="12" customFormat="1" ht="11.25">
      <c r="B356" s="149"/>
      <c r="D356" s="145" t="s">
        <v>171</v>
      </c>
      <c r="E356" s="150" t="s">
        <v>19</v>
      </c>
      <c r="F356" s="151" t="s">
        <v>2444</v>
      </c>
      <c r="H356" s="152">
        <v>10.06</v>
      </c>
      <c r="I356" s="153"/>
      <c r="L356" s="149"/>
      <c r="M356" s="154"/>
      <c r="T356" s="155"/>
      <c r="AT356" s="150" t="s">
        <v>171</v>
      </c>
      <c r="AU356" s="150" t="s">
        <v>79</v>
      </c>
      <c r="AV356" s="12" t="s">
        <v>79</v>
      </c>
      <c r="AW356" s="12" t="s">
        <v>31</v>
      </c>
      <c r="AX356" s="12" t="s">
        <v>69</v>
      </c>
      <c r="AY356" s="150" t="s">
        <v>160</v>
      </c>
    </row>
    <row r="357" spans="2:65" s="12" customFormat="1" ht="11.25">
      <c r="B357" s="149"/>
      <c r="D357" s="145" t="s">
        <v>171</v>
      </c>
      <c r="E357" s="150" t="s">
        <v>19</v>
      </c>
      <c r="F357" s="151" t="s">
        <v>2445</v>
      </c>
      <c r="H357" s="152">
        <v>8.0619999999999994</v>
      </c>
      <c r="I357" s="153"/>
      <c r="L357" s="149"/>
      <c r="M357" s="154"/>
      <c r="T357" s="155"/>
      <c r="AT357" s="150" t="s">
        <v>171</v>
      </c>
      <c r="AU357" s="150" t="s">
        <v>79</v>
      </c>
      <c r="AV357" s="12" t="s">
        <v>79</v>
      </c>
      <c r="AW357" s="12" t="s">
        <v>31</v>
      </c>
      <c r="AX357" s="12" t="s">
        <v>69</v>
      </c>
      <c r="AY357" s="150" t="s">
        <v>160</v>
      </c>
    </row>
    <row r="358" spans="2:65" s="12" customFormat="1" ht="11.25">
      <c r="B358" s="149"/>
      <c r="D358" s="145" t="s">
        <v>171</v>
      </c>
      <c r="E358" s="150" t="s">
        <v>19</v>
      </c>
      <c r="F358" s="151" t="s">
        <v>2446</v>
      </c>
      <c r="H358" s="152">
        <v>5.0999999999999996</v>
      </c>
      <c r="I358" s="153"/>
      <c r="L358" s="149"/>
      <c r="M358" s="154"/>
      <c r="T358" s="155"/>
      <c r="AT358" s="150" t="s">
        <v>171</v>
      </c>
      <c r="AU358" s="150" t="s">
        <v>79</v>
      </c>
      <c r="AV358" s="12" t="s">
        <v>79</v>
      </c>
      <c r="AW358" s="12" t="s">
        <v>31</v>
      </c>
      <c r="AX358" s="12" t="s">
        <v>69</v>
      </c>
      <c r="AY358" s="150" t="s">
        <v>160</v>
      </c>
    </row>
    <row r="359" spans="2:65" s="12" customFormat="1" ht="11.25">
      <c r="B359" s="149"/>
      <c r="D359" s="145" t="s">
        <v>171</v>
      </c>
      <c r="E359" s="150" t="s">
        <v>19</v>
      </c>
      <c r="F359" s="151" t="s">
        <v>2447</v>
      </c>
      <c r="H359" s="152">
        <v>4.625</v>
      </c>
      <c r="I359" s="153"/>
      <c r="L359" s="149"/>
      <c r="M359" s="154"/>
      <c r="T359" s="155"/>
      <c r="AT359" s="150" t="s">
        <v>171</v>
      </c>
      <c r="AU359" s="150" t="s">
        <v>79</v>
      </c>
      <c r="AV359" s="12" t="s">
        <v>79</v>
      </c>
      <c r="AW359" s="12" t="s">
        <v>31</v>
      </c>
      <c r="AX359" s="12" t="s">
        <v>69</v>
      </c>
      <c r="AY359" s="150" t="s">
        <v>160</v>
      </c>
    </row>
    <row r="360" spans="2:65" s="13" customFormat="1" ht="11.25">
      <c r="B360" s="156"/>
      <c r="D360" s="145" t="s">
        <v>171</v>
      </c>
      <c r="E360" s="157" t="s">
        <v>2183</v>
      </c>
      <c r="F360" s="158" t="s">
        <v>184</v>
      </c>
      <c r="H360" s="159">
        <v>27.847000000000001</v>
      </c>
      <c r="I360" s="160"/>
      <c r="L360" s="156"/>
      <c r="M360" s="161"/>
      <c r="T360" s="162"/>
      <c r="AT360" s="157" t="s">
        <v>171</v>
      </c>
      <c r="AU360" s="157" t="s">
        <v>79</v>
      </c>
      <c r="AV360" s="13" t="s">
        <v>167</v>
      </c>
      <c r="AW360" s="13" t="s">
        <v>31</v>
      </c>
      <c r="AX360" s="13" t="s">
        <v>77</v>
      </c>
      <c r="AY360" s="157" t="s">
        <v>160</v>
      </c>
    </row>
    <row r="361" spans="2:65" s="1" customFormat="1" ht="16.5" customHeight="1">
      <c r="B361" s="33"/>
      <c r="C361" s="163" t="s">
        <v>473</v>
      </c>
      <c r="D361" s="163" t="s">
        <v>200</v>
      </c>
      <c r="E361" s="164" t="s">
        <v>1519</v>
      </c>
      <c r="F361" s="165" t="s">
        <v>1520</v>
      </c>
      <c r="G361" s="166" t="s">
        <v>233</v>
      </c>
      <c r="H361" s="167">
        <v>0.55400000000000005</v>
      </c>
      <c r="I361" s="168"/>
      <c r="J361" s="169">
        <f>ROUND(I361*H361,2)</f>
        <v>0</v>
      </c>
      <c r="K361" s="165" t="s">
        <v>1251</v>
      </c>
      <c r="L361" s="170"/>
      <c r="M361" s="171" t="s">
        <v>19</v>
      </c>
      <c r="N361" s="172" t="s">
        <v>40</v>
      </c>
      <c r="P361" s="141">
        <f>O361*H361</f>
        <v>0</v>
      </c>
      <c r="Q361" s="141">
        <v>1</v>
      </c>
      <c r="R361" s="141">
        <f>Q361*H361</f>
        <v>0.55400000000000005</v>
      </c>
      <c r="S361" s="141">
        <v>0</v>
      </c>
      <c r="T361" s="142">
        <f>S361*H361</f>
        <v>0</v>
      </c>
      <c r="AR361" s="143" t="s">
        <v>204</v>
      </c>
      <c r="AT361" s="143" t="s">
        <v>200</v>
      </c>
      <c r="AU361" s="143" t="s">
        <v>79</v>
      </c>
      <c r="AY361" s="18" t="s">
        <v>160</v>
      </c>
      <c r="BE361" s="144">
        <f>IF(N361="základní",J361,0)</f>
        <v>0</v>
      </c>
      <c r="BF361" s="144">
        <f>IF(N361="snížená",J361,0)</f>
        <v>0</v>
      </c>
      <c r="BG361" s="144">
        <f>IF(N361="zákl. přenesená",J361,0)</f>
        <v>0</v>
      </c>
      <c r="BH361" s="144">
        <f>IF(N361="sníž. přenesená",J361,0)</f>
        <v>0</v>
      </c>
      <c r="BI361" s="144">
        <f>IF(N361="nulová",J361,0)</f>
        <v>0</v>
      </c>
      <c r="BJ361" s="18" t="s">
        <v>77</v>
      </c>
      <c r="BK361" s="144">
        <f>ROUND(I361*H361,2)</f>
        <v>0</v>
      </c>
      <c r="BL361" s="18" t="s">
        <v>167</v>
      </c>
      <c r="BM361" s="143" t="s">
        <v>2448</v>
      </c>
    </row>
    <row r="362" spans="2:65" s="1" customFormat="1" ht="11.25">
      <c r="B362" s="33"/>
      <c r="D362" s="145" t="s">
        <v>169</v>
      </c>
      <c r="F362" s="146" t="s">
        <v>1520</v>
      </c>
      <c r="I362" s="147"/>
      <c r="L362" s="33"/>
      <c r="M362" s="148"/>
      <c r="T362" s="54"/>
      <c r="AT362" s="18" t="s">
        <v>169</v>
      </c>
      <c r="AU362" s="18" t="s">
        <v>79</v>
      </c>
    </row>
    <row r="363" spans="2:65" s="12" customFormat="1" ht="11.25">
      <c r="B363" s="149"/>
      <c r="D363" s="145" t="s">
        <v>171</v>
      </c>
      <c r="E363" s="150" t="s">
        <v>19</v>
      </c>
      <c r="F363" s="151" t="s">
        <v>2449</v>
      </c>
      <c r="H363" s="152">
        <v>0.55400000000000005</v>
      </c>
      <c r="I363" s="153"/>
      <c r="L363" s="149"/>
      <c r="M363" s="154"/>
      <c r="T363" s="155"/>
      <c r="AT363" s="150" t="s">
        <v>171</v>
      </c>
      <c r="AU363" s="150" t="s">
        <v>79</v>
      </c>
      <c r="AV363" s="12" t="s">
        <v>79</v>
      </c>
      <c r="AW363" s="12" t="s">
        <v>31</v>
      </c>
      <c r="AX363" s="12" t="s">
        <v>77</v>
      </c>
      <c r="AY363" s="150" t="s">
        <v>160</v>
      </c>
    </row>
    <row r="364" spans="2:65" s="1" customFormat="1" ht="16.5" customHeight="1">
      <c r="B364" s="33"/>
      <c r="C364" s="163" t="s">
        <v>480</v>
      </c>
      <c r="D364" s="163" t="s">
        <v>200</v>
      </c>
      <c r="E364" s="164" t="s">
        <v>1523</v>
      </c>
      <c r="F364" s="165" t="s">
        <v>1524</v>
      </c>
      <c r="G364" s="166" t="s">
        <v>233</v>
      </c>
      <c r="H364" s="167">
        <v>0.19400000000000001</v>
      </c>
      <c r="I364" s="168"/>
      <c r="J364" s="169">
        <f>ROUND(I364*H364,2)</f>
        <v>0</v>
      </c>
      <c r="K364" s="165" t="s">
        <v>1251</v>
      </c>
      <c r="L364" s="170"/>
      <c r="M364" s="171" t="s">
        <v>19</v>
      </c>
      <c r="N364" s="172" t="s">
        <v>40</v>
      </c>
      <c r="P364" s="141">
        <f>O364*H364</f>
        <v>0</v>
      </c>
      <c r="Q364" s="141">
        <v>1</v>
      </c>
      <c r="R364" s="141">
        <f>Q364*H364</f>
        <v>0.19400000000000001</v>
      </c>
      <c r="S364" s="141">
        <v>0</v>
      </c>
      <c r="T364" s="142">
        <f>S364*H364</f>
        <v>0</v>
      </c>
      <c r="AR364" s="143" t="s">
        <v>204</v>
      </c>
      <c r="AT364" s="143" t="s">
        <v>200</v>
      </c>
      <c r="AU364" s="143" t="s">
        <v>79</v>
      </c>
      <c r="AY364" s="18" t="s">
        <v>160</v>
      </c>
      <c r="BE364" s="144">
        <f>IF(N364="základní",J364,0)</f>
        <v>0</v>
      </c>
      <c r="BF364" s="144">
        <f>IF(N364="snížená",J364,0)</f>
        <v>0</v>
      </c>
      <c r="BG364" s="144">
        <f>IF(N364="zákl. přenesená",J364,0)</f>
        <v>0</v>
      </c>
      <c r="BH364" s="144">
        <f>IF(N364="sníž. přenesená",J364,0)</f>
        <v>0</v>
      </c>
      <c r="BI364" s="144">
        <f>IF(N364="nulová",J364,0)</f>
        <v>0</v>
      </c>
      <c r="BJ364" s="18" t="s">
        <v>77</v>
      </c>
      <c r="BK364" s="144">
        <f>ROUND(I364*H364,2)</f>
        <v>0</v>
      </c>
      <c r="BL364" s="18" t="s">
        <v>167</v>
      </c>
      <c r="BM364" s="143" t="s">
        <v>2450</v>
      </c>
    </row>
    <row r="365" spans="2:65" s="1" customFormat="1" ht="11.25">
      <c r="B365" s="33"/>
      <c r="D365" s="145" t="s">
        <v>169</v>
      </c>
      <c r="F365" s="146" t="s">
        <v>1524</v>
      </c>
      <c r="I365" s="147"/>
      <c r="L365" s="33"/>
      <c r="M365" s="148"/>
      <c r="T365" s="54"/>
      <c r="AT365" s="18" t="s">
        <v>169</v>
      </c>
      <c r="AU365" s="18" t="s">
        <v>79</v>
      </c>
    </row>
    <row r="366" spans="2:65" s="12" customFormat="1" ht="11.25">
      <c r="B366" s="149"/>
      <c r="D366" s="145" t="s">
        <v>171</v>
      </c>
      <c r="E366" s="150" t="s">
        <v>19</v>
      </c>
      <c r="F366" s="151" t="s">
        <v>2451</v>
      </c>
      <c r="H366" s="152">
        <v>0.19400000000000001</v>
      </c>
      <c r="I366" s="153"/>
      <c r="L366" s="149"/>
      <c r="M366" s="154"/>
      <c r="T366" s="155"/>
      <c r="AT366" s="150" t="s">
        <v>171</v>
      </c>
      <c r="AU366" s="150" t="s">
        <v>79</v>
      </c>
      <c r="AV366" s="12" t="s">
        <v>79</v>
      </c>
      <c r="AW366" s="12" t="s">
        <v>31</v>
      </c>
      <c r="AX366" s="12" t="s">
        <v>77</v>
      </c>
      <c r="AY366" s="150" t="s">
        <v>160</v>
      </c>
    </row>
    <row r="367" spans="2:65" s="1" customFormat="1" ht="16.5" customHeight="1">
      <c r="B367" s="33"/>
      <c r="C367" s="163" t="s">
        <v>484</v>
      </c>
      <c r="D367" s="163" t="s">
        <v>200</v>
      </c>
      <c r="E367" s="164" t="s">
        <v>1527</v>
      </c>
      <c r="F367" s="165" t="s">
        <v>1528</v>
      </c>
      <c r="G367" s="166" t="s">
        <v>233</v>
      </c>
      <c r="H367" s="167">
        <v>0.17699999999999999</v>
      </c>
      <c r="I367" s="168"/>
      <c r="J367" s="169">
        <f>ROUND(I367*H367,2)</f>
        <v>0</v>
      </c>
      <c r="K367" s="165" t="s">
        <v>1251</v>
      </c>
      <c r="L367" s="170"/>
      <c r="M367" s="171" t="s">
        <v>19</v>
      </c>
      <c r="N367" s="172" t="s">
        <v>40</v>
      </c>
      <c r="P367" s="141">
        <f>O367*H367</f>
        <v>0</v>
      </c>
      <c r="Q367" s="141">
        <v>1</v>
      </c>
      <c r="R367" s="141">
        <f>Q367*H367</f>
        <v>0.17699999999999999</v>
      </c>
      <c r="S367" s="141">
        <v>0</v>
      </c>
      <c r="T367" s="142">
        <f>S367*H367</f>
        <v>0</v>
      </c>
      <c r="AR367" s="143" t="s">
        <v>204</v>
      </c>
      <c r="AT367" s="143" t="s">
        <v>200</v>
      </c>
      <c r="AU367" s="143" t="s">
        <v>79</v>
      </c>
      <c r="AY367" s="18" t="s">
        <v>160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77</v>
      </c>
      <c r="BK367" s="144">
        <f>ROUND(I367*H367,2)</f>
        <v>0</v>
      </c>
      <c r="BL367" s="18" t="s">
        <v>167</v>
      </c>
      <c r="BM367" s="143" t="s">
        <v>2452</v>
      </c>
    </row>
    <row r="368" spans="2:65" s="1" customFormat="1" ht="11.25">
      <c r="B368" s="33"/>
      <c r="D368" s="145" t="s">
        <v>169</v>
      </c>
      <c r="F368" s="146" t="s">
        <v>1528</v>
      </c>
      <c r="I368" s="147"/>
      <c r="L368" s="33"/>
      <c r="M368" s="148"/>
      <c r="T368" s="54"/>
      <c r="AT368" s="18" t="s">
        <v>169</v>
      </c>
      <c r="AU368" s="18" t="s">
        <v>79</v>
      </c>
    </row>
    <row r="369" spans="2:65" s="12" customFormat="1" ht="11.25">
      <c r="B369" s="149"/>
      <c r="D369" s="145" t="s">
        <v>171</v>
      </c>
      <c r="E369" s="150" t="s">
        <v>19</v>
      </c>
      <c r="F369" s="151" t="s">
        <v>2453</v>
      </c>
      <c r="H369" s="152">
        <v>0.17699999999999999</v>
      </c>
      <c r="I369" s="153"/>
      <c r="L369" s="149"/>
      <c r="M369" s="154"/>
      <c r="T369" s="155"/>
      <c r="AT369" s="150" t="s">
        <v>171</v>
      </c>
      <c r="AU369" s="150" t="s">
        <v>79</v>
      </c>
      <c r="AV369" s="12" t="s">
        <v>79</v>
      </c>
      <c r="AW369" s="12" t="s">
        <v>31</v>
      </c>
      <c r="AX369" s="12" t="s">
        <v>77</v>
      </c>
      <c r="AY369" s="150" t="s">
        <v>160</v>
      </c>
    </row>
    <row r="370" spans="2:65" s="1" customFormat="1" ht="16.5" customHeight="1">
      <c r="B370" s="33"/>
      <c r="C370" s="132" t="s">
        <v>489</v>
      </c>
      <c r="D370" s="132" t="s">
        <v>162</v>
      </c>
      <c r="E370" s="133" t="s">
        <v>1531</v>
      </c>
      <c r="F370" s="134" t="s">
        <v>1532</v>
      </c>
      <c r="G370" s="135" t="s">
        <v>298</v>
      </c>
      <c r="H370" s="136">
        <v>27.847000000000001</v>
      </c>
      <c r="I370" s="137"/>
      <c r="J370" s="138">
        <f>ROUND(I370*H370,2)</f>
        <v>0</v>
      </c>
      <c r="K370" s="134" t="s">
        <v>1251</v>
      </c>
      <c r="L370" s="33"/>
      <c r="M370" s="139" t="s">
        <v>19</v>
      </c>
      <c r="N370" s="140" t="s">
        <v>40</v>
      </c>
      <c r="P370" s="141">
        <f>O370*H370</f>
        <v>0</v>
      </c>
      <c r="Q370" s="141">
        <v>5.8E-4</v>
      </c>
      <c r="R370" s="141">
        <f>Q370*H370</f>
        <v>1.6151260000000001E-2</v>
      </c>
      <c r="S370" s="141">
        <v>0</v>
      </c>
      <c r="T370" s="142">
        <f>S370*H370</f>
        <v>0</v>
      </c>
      <c r="AR370" s="143" t="s">
        <v>167</v>
      </c>
      <c r="AT370" s="143" t="s">
        <v>162</v>
      </c>
      <c r="AU370" s="143" t="s">
        <v>79</v>
      </c>
      <c r="AY370" s="18" t="s">
        <v>160</v>
      </c>
      <c r="BE370" s="144">
        <f>IF(N370="základní",J370,0)</f>
        <v>0</v>
      </c>
      <c r="BF370" s="144">
        <f>IF(N370="snížená",J370,0)</f>
        <v>0</v>
      </c>
      <c r="BG370" s="144">
        <f>IF(N370="zákl. přenesená",J370,0)</f>
        <v>0</v>
      </c>
      <c r="BH370" s="144">
        <f>IF(N370="sníž. přenesená",J370,0)</f>
        <v>0</v>
      </c>
      <c r="BI370" s="144">
        <f>IF(N370="nulová",J370,0)</f>
        <v>0</v>
      </c>
      <c r="BJ370" s="18" t="s">
        <v>77</v>
      </c>
      <c r="BK370" s="144">
        <f>ROUND(I370*H370,2)</f>
        <v>0</v>
      </c>
      <c r="BL370" s="18" t="s">
        <v>167</v>
      </c>
      <c r="BM370" s="143" t="s">
        <v>2454</v>
      </c>
    </row>
    <row r="371" spans="2:65" s="1" customFormat="1" ht="11.25">
      <c r="B371" s="33"/>
      <c r="D371" s="145" t="s">
        <v>169</v>
      </c>
      <c r="F371" s="146" t="s">
        <v>1534</v>
      </c>
      <c r="I371" s="147"/>
      <c r="L371" s="33"/>
      <c r="M371" s="148"/>
      <c r="T371" s="54"/>
      <c r="AT371" s="18" t="s">
        <v>169</v>
      </c>
      <c r="AU371" s="18" t="s">
        <v>79</v>
      </c>
    </row>
    <row r="372" spans="2:65" s="1" customFormat="1" ht="11.25">
      <c r="B372" s="33"/>
      <c r="D372" s="193" t="s">
        <v>1254</v>
      </c>
      <c r="F372" s="194" t="s">
        <v>1535</v>
      </c>
      <c r="I372" s="147"/>
      <c r="L372" s="33"/>
      <c r="M372" s="148"/>
      <c r="T372" s="54"/>
      <c r="AT372" s="18" t="s">
        <v>1254</v>
      </c>
      <c r="AU372" s="18" t="s">
        <v>79</v>
      </c>
    </row>
    <row r="373" spans="2:65" s="15" customFormat="1" ht="11.25">
      <c r="B373" s="180"/>
      <c r="D373" s="145" t="s">
        <v>171</v>
      </c>
      <c r="E373" s="181" t="s">
        <v>19</v>
      </c>
      <c r="F373" s="182" t="s">
        <v>1536</v>
      </c>
      <c r="H373" s="181" t="s">
        <v>19</v>
      </c>
      <c r="I373" s="183"/>
      <c r="L373" s="180"/>
      <c r="M373" s="184"/>
      <c r="T373" s="185"/>
      <c r="AT373" s="181" t="s">
        <v>171</v>
      </c>
      <c r="AU373" s="181" t="s">
        <v>79</v>
      </c>
      <c r="AV373" s="15" t="s">
        <v>77</v>
      </c>
      <c r="AW373" s="15" t="s">
        <v>31</v>
      </c>
      <c r="AX373" s="15" t="s">
        <v>69</v>
      </c>
      <c r="AY373" s="181" t="s">
        <v>160</v>
      </c>
    </row>
    <row r="374" spans="2:65" s="12" customFormat="1" ht="11.25">
      <c r="B374" s="149"/>
      <c r="D374" s="145" t="s">
        <v>171</v>
      </c>
      <c r="E374" s="150" t="s">
        <v>19</v>
      </c>
      <c r="F374" s="151" t="s">
        <v>2183</v>
      </c>
      <c r="H374" s="152">
        <v>27.847000000000001</v>
      </c>
      <c r="I374" s="153"/>
      <c r="L374" s="149"/>
      <c r="M374" s="154"/>
      <c r="T374" s="155"/>
      <c r="AT374" s="150" t="s">
        <v>171</v>
      </c>
      <c r="AU374" s="150" t="s">
        <v>79</v>
      </c>
      <c r="AV374" s="12" t="s">
        <v>79</v>
      </c>
      <c r="AW374" s="12" t="s">
        <v>31</v>
      </c>
      <c r="AX374" s="12" t="s">
        <v>77</v>
      </c>
      <c r="AY374" s="150" t="s">
        <v>160</v>
      </c>
    </row>
    <row r="375" spans="2:65" s="1" customFormat="1" ht="16.5" customHeight="1">
      <c r="B375" s="33"/>
      <c r="C375" s="132" t="s">
        <v>495</v>
      </c>
      <c r="D375" s="132" t="s">
        <v>162</v>
      </c>
      <c r="E375" s="133" t="s">
        <v>2455</v>
      </c>
      <c r="F375" s="134" t="s">
        <v>2456</v>
      </c>
      <c r="G375" s="135" t="s">
        <v>298</v>
      </c>
      <c r="H375" s="136">
        <v>12.45</v>
      </c>
      <c r="I375" s="137"/>
      <c r="J375" s="138">
        <f>ROUND(I375*H375,2)</f>
        <v>0</v>
      </c>
      <c r="K375" s="134" t="s">
        <v>1251</v>
      </c>
      <c r="L375" s="33"/>
      <c r="M375" s="139" t="s">
        <v>19</v>
      </c>
      <c r="N375" s="140" t="s">
        <v>40</v>
      </c>
      <c r="P375" s="141">
        <f>O375*H375</f>
        <v>0</v>
      </c>
      <c r="Q375" s="141">
        <v>0.10095</v>
      </c>
      <c r="R375" s="141">
        <f>Q375*H375</f>
        <v>1.2568275</v>
      </c>
      <c r="S375" s="141">
        <v>0</v>
      </c>
      <c r="T375" s="142">
        <f>S375*H375</f>
        <v>0</v>
      </c>
      <c r="AR375" s="143" t="s">
        <v>167</v>
      </c>
      <c r="AT375" s="143" t="s">
        <v>162</v>
      </c>
      <c r="AU375" s="143" t="s">
        <v>79</v>
      </c>
      <c r="AY375" s="18" t="s">
        <v>160</v>
      </c>
      <c r="BE375" s="144">
        <f>IF(N375="základní",J375,0)</f>
        <v>0</v>
      </c>
      <c r="BF375" s="144">
        <f>IF(N375="snížená",J375,0)</f>
        <v>0</v>
      </c>
      <c r="BG375" s="144">
        <f>IF(N375="zákl. přenesená",J375,0)</f>
        <v>0</v>
      </c>
      <c r="BH375" s="144">
        <f>IF(N375="sníž. přenesená",J375,0)</f>
        <v>0</v>
      </c>
      <c r="BI375" s="144">
        <f>IF(N375="nulová",J375,0)</f>
        <v>0</v>
      </c>
      <c r="BJ375" s="18" t="s">
        <v>77</v>
      </c>
      <c r="BK375" s="144">
        <f>ROUND(I375*H375,2)</f>
        <v>0</v>
      </c>
      <c r="BL375" s="18" t="s">
        <v>167</v>
      </c>
      <c r="BM375" s="143" t="s">
        <v>2457</v>
      </c>
    </row>
    <row r="376" spans="2:65" s="1" customFormat="1" ht="19.5">
      <c r="B376" s="33"/>
      <c r="D376" s="145" t="s">
        <v>169</v>
      </c>
      <c r="F376" s="146" t="s">
        <v>2458</v>
      </c>
      <c r="I376" s="147"/>
      <c r="L376" s="33"/>
      <c r="M376" s="148"/>
      <c r="T376" s="54"/>
      <c r="AT376" s="18" t="s">
        <v>169</v>
      </c>
      <c r="AU376" s="18" t="s">
        <v>79</v>
      </c>
    </row>
    <row r="377" spans="2:65" s="1" customFormat="1" ht="11.25">
      <c r="B377" s="33"/>
      <c r="D377" s="193" t="s">
        <v>1254</v>
      </c>
      <c r="F377" s="194" t="s">
        <v>2459</v>
      </c>
      <c r="I377" s="147"/>
      <c r="L377" s="33"/>
      <c r="M377" s="148"/>
      <c r="T377" s="54"/>
      <c r="AT377" s="18" t="s">
        <v>1254</v>
      </c>
      <c r="AU377" s="18" t="s">
        <v>79</v>
      </c>
    </row>
    <row r="378" spans="2:65" s="12" customFormat="1" ht="11.25">
      <c r="B378" s="149"/>
      <c r="D378" s="145" t="s">
        <v>171</v>
      </c>
      <c r="E378" s="150" t="s">
        <v>19</v>
      </c>
      <c r="F378" s="151" t="s">
        <v>2460</v>
      </c>
      <c r="H378" s="152">
        <v>6.4</v>
      </c>
      <c r="I378" s="153"/>
      <c r="L378" s="149"/>
      <c r="M378" s="154"/>
      <c r="T378" s="155"/>
      <c r="AT378" s="150" t="s">
        <v>171</v>
      </c>
      <c r="AU378" s="150" t="s">
        <v>79</v>
      </c>
      <c r="AV378" s="12" t="s">
        <v>79</v>
      </c>
      <c r="AW378" s="12" t="s">
        <v>31</v>
      </c>
      <c r="AX378" s="12" t="s">
        <v>69</v>
      </c>
      <c r="AY378" s="150" t="s">
        <v>160</v>
      </c>
    </row>
    <row r="379" spans="2:65" s="12" customFormat="1" ht="11.25">
      <c r="B379" s="149"/>
      <c r="D379" s="145" t="s">
        <v>171</v>
      </c>
      <c r="E379" s="150" t="s">
        <v>19</v>
      </c>
      <c r="F379" s="151" t="s">
        <v>2461</v>
      </c>
      <c r="H379" s="152">
        <v>6.05</v>
      </c>
      <c r="I379" s="153"/>
      <c r="L379" s="149"/>
      <c r="M379" s="154"/>
      <c r="T379" s="155"/>
      <c r="AT379" s="150" t="s">
        <v>171</v>
      </c>
      <c r="AU379" s="150" t="s">
        <v>79</v>
      </c>
      <c r="AV379" s="12" t="s">
        <v>79</v>
      </c>
      <c r="AW379" s="12" t="s">
        <v>31</v>
      </c>
      <c r="AX379" s="12" t="s">
        <v>69</v>
      </c>
      <c r="AY379" s="150" t="s">
        <v>160</v>
      </c>
    </row>
    <row r="380" spans="2:65" s="13" customFormat="1" ht="11.25">
      <c r="B380" s="156"/>
      <c r="D380" s="145" t="s">
        <v>171</v>
      </c>
      <c r="E380" s="157" t="s">
        <v>19</v>
      </c>
      <c r="F380" s="158" t="s">
        <v>184</v>
      </c>
      <c r="H380" s="159">
        <v>12.45</v>
      </c>
      <c r="I380" s="160"/>
      <c r="L380" s="156"/>
      <c r="M380" s="161"/>
      <c r="T380" s="162"/>
      <c r="AT380" s="157" t="s">
        <v>171</v>
      </c>
      <c r="AU380" s="157" t="s">
        <v>79</v>
      </c>
      <c r="AV380" s="13" t="s">
        <v>167</v>
      </c>
      <c r="AW380" s="13" t="s">
        <v>31</v>
      </c>
      <c r="AX380" s="13" t="s">
        <v>77</v>
      </c>
      <c r="AY380" s="157" t="s">
        <v>160</v>
      </c>
    </row>
    <row r="381" spans="2:65" s="1" customFormat="1" ht="16.5" customHeight="1">
      <c r="B381" s="33"/>
      <c r="C381" s="163" t="s">
        <v>500</v>
      </c>
      <c r="D381" s="163" t="s">
        <v>200</v>
      </c>
      <c r="E381" s="164" t="s">
        <v>2462</v>
      </c>
      <c r="F381" s="165" t="s">
        <v>2463</v>
      </c>
      <c r="G381" s="166" t="s">
        <v>298</v>
      </c>
      <c r="H381" s="167">
        <v>12.699</v>
      </c>
      <c r="I381" s="168"/>
      <c r="J381" s="169">
        <f>ROUND(I381*H381,2)</f>
        <v>0</v>
      </c>
      <c r="K381" s="165" t="s">
        <v>1251</v>
      </c>
      <c r="L381" s="170"/>
      <c r="M381" s="171" t="s">
        <v>19</v>
      </c>
      <c r="N381" s="172" t="s">
        <v>40</v>
      </c>
      <c r="P381" s="141">
        <f>O381*H381</f>
        <v>0</v>
      </c>
      <c r="Q381" s="141">
        <v>2.1000000000000001E-2</v>
      </c>
      <c r="R381" s="141">
        <f>Q381*H381</f>
        <v>0.266679</v>
      </c>
      <c r="S381" s="141">
        <v>0</v>
      </c>
      <c r="T381" s="142">
        <f>S381*H381</f>
        <v>0</v>
      </c>
      <c r="AR381" s="143" t="s">
        <v>204</v>
      </c>
      <c r="AT381" s="143" t="s">
        <v>200</v>
      </c>
      <c r="AU381" s="143" t="s">
        <v>79</v>
      </c>
      <c r="AY381" s="18" t="s">
        <v>160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8" t="s">
        <v>77</v>
      </c>
      <c r="BK381" s="144">
        <f>ROUND(I381*H381,2)</f>
        <v>0</v>
      </c>
      <c r="BL381" s="18" t="s">
        <v>167</v>
      </c>
      <c r="BM381" s="143" t="s">
        <v>2464</v>
      </c>
    </row>
    <row r="382" spans="2:65" s="1" customFormat="1" ht="11.25">
      <c r="B382" s="33"/>
      <c r="D382" s="145" t="s">
        <v>169</v>
      </c>
      <c r="F382" s="146" t="s">
        <v>2463</v>
      </c>
      <c r="I382" s="147"/>
      <c r="L382" s="33"/>
      <c r="M382" s="148"/>
      <c r="T382" s="54"/>
      <c r="AT382" s="18" t="s">
        <v>169</v>
      </c>
      <c r="AU382" s="18" t="s">
        <v>79</v>
      </c>
    </row>
    <row r="383" spans="2:65" s="12" customFormat="1" ht="11.25">
      <c r="B383" s="149"/>
      <c r="D383" s="145" t="s">
        <v>171</v>
      </c>
      <c r="E383" s="150" t="s">
        <v>19</v>
      </c>
      <c r="F383" s="151" t="s">
        <v>2465</v>
      </c>
      <c r="H383" s="152">
        <v>12.699</v>
      </c>
      <c r="I383" s="153"/>
      <c r="L383" s="149"/>
      <c r="M383" s="154"/>
      <c r="T383" s="155"/>
      <c r="AT383" s="150" t="s">
        <v>171</v>
      </c>
      <c r="AU383" s="150" t="s">
        <v>79</v>
      </c>
      <c r="AV383" s="12" t="s">
        <v>79</v>
      </c>
      <c r="AW383" s="12" t="s">
        <v>31</v>
      </c>
      <c r="AX383" s="12" t="s">
        <v>77</v>
      </c>
      <c r="AY383" s="150" t="s">
        <v>160</v>
      </c>
    </row>
    <row r="384" spans="2:65" s="1" customFormat="1" ht="16.5" customHeight="1">
      <c r="B384" s="33"/>
      <c r="C384" s="132" t="s">
        <v>504</v>
      </c>
      <c r="D384" s="132" t="s">
        <v>162</v>
      </c>
      <c r="E384" s="133" t="s">
        <v>2466</v>
      </c>
      <c r="F384" s="134" t="s">
        <v>2467</v>
      </c>
      <c r="G384" s="135" t="s">
        <v>298</v>
      </c>
      <c r="H384" s="136">
        <v>23.5</v>
      </c>
      <c r="I384" s="137"/>
      <c r="J384" s="138">
        <f>ROUND(I384*H384,2)</f>
        <v>0</v>
      </c>
      <c r="K384" s="134" t="s">
        <v>1251</v>
      </c>
      <c r="L384" s="33"/>
      <c r="M384" s="139" t="s">
        <v>19</v>
      </c>
      <c r="N384" s="140" t="s">
        <v>40</v>
      </c>
      <c r="P384" s="141">
        <f>O384*H384</f>
        <v>0</v>
      </c>
      <c r="Q384" s="141">
        <v>0.14760999999999999</v>
      </c>
      <c r="R384" s="141">
        <f>Q384*H384</f>
        <v>3.4688349999999999</v>
      </c>
      <c r="S384" s="141">
        <v>0</v>
      </c>
      <c r="T384" s="142">
        <f>S384*H384</f>
        <v>0</v>
      </c>
      <c r="AR384" s="143" t="s">
        <v>167</v>
      </c>
      <c r="AT384" s="143" t="s">
        <v>162</v>
      </c>
      <c r="AU384" s="143" t="s">
        <v>79</v>
      </c>
      <c r="AY384" s="18" t="s">
        <v>160</v>
      </c>
      <c r="BE384" s="144">
        <f>IF(N384="základní",J384,0)</f>
        <v>0</v>
      </c>
      <c r="BF384" s="144">
        <f>IF(N384="snížená",J384,0)</f>
        <v>0</v>
      </c>
      <c r="BG384" s="144">
        <f>IF(N384="zákl. přenesená",J384,0)</f>
        <v>0</v>
      </c>
      <c r="BH384" s="144">
        <f>IF(N384="sníž. přenesená",J384,0)</f>
        <v>0</v>
      </c>
      <c r="BI384" s="144">
        <f>IF(N384="nulová",J384,0)</f>
        <v>0</v>
      </c>
      <c r="BJ384" s="18" t="s">
        <v>77</v>
      </c>
      <c r="BK384" s="144">
        <f>ROUND(I384*H384,2)</f>
        <v>0</v>
      </c>
      <c r="BL384" s="18" t="s">
        <v>167</v>
      </c>
      <c r="BM384" s="143" t="s">
        <v>2468</v>
      </c>
    </row>
    <row r="385" spans="2:65" s="1" customFormat="1" ht="19.5">
      <c r="B385" s="33"/>
      <c r="D385" s="145" t="s">
        <v>169</v>
      </c>
      <c r="F385" s="146" t="s">
        <v>2469</v>
      </c>
      <c r="I385" s="147"/>
      <c r="L385" s="33"/>
      <c r="M385" s="148"/>
      <c r="T385" s="54"/>
      <c r="AT385" s="18" t="s">
        <v>169</v>
      </c>
      <c r="AU385" s="18" t="s">
        <v>79</v>
      </c>
    </row>
    <row r="386" spans="2:65" s="1" customFormat="1" ht="11.25">
      <c r="B386" s="33"/>
      <c r="D386" s="193" t="s">
        <v>1254</v>
      </c>
      <c r="F386" s="194" t="s">
        <v>2470</v>
      </c>
      <c r="I386" s="147"/>
      <c r="L386" s="33"/>
      <c r="M386" s="148"/>
      <c r="T386" s="54"/>
      <c r="AT386" s="18" t="s">
        <v>1254</v>
      </c>
      <c r="AU386" s="18" t="s">
        <v>79</v>
      </c>
    </row>
    <row r="387" spans="2:65" s="12" customFormat="1" ht="11.25">
      <c r="B387" s="149"/>
      <c r="D387" s="145" t="s">
        <v>171</v>
      </c>
      <c r="E387" s="150" t="s">
        <v>19</v>
      </c>
      <c r="F387" s="151" t="s">
        <v>2471</v>
      </c>
      <c r="H387" s="152">
        <v>11</v>
      </c>
      <c r="I387" s="153"/>
      <c r="L387" s="149"/>
      <c r="M387" s="154"/>
      <c r="T387" s="155"/>
      <c r="AT387" s="150" t="s">
        <v>171</v>
      </c>
      <c r="AU387" s="150" t="s">
        <v>79</v>
      </c>
      <c r="AV387" s="12" t="s">
        <v>79</v>
      </c>
      <c r="AW387" s="12" t="s">
        <v>31</v>
      </c>
      <c r="AX387" s="12" t="s">
        <v>69</v>
      </c>
      <c r="AY387" s="150" t="s">
        <v>160</v>
      </c>
    </row>
    <row r="388" spans="2:65" s="12" customFormat="1" ht="11.25">
      <c r="B388" s="149"/>
      <c r="D388" s="145" t="s">
        <v>171</v>
      </c>
      <c r="E388" s="150" t="s">
        <v>19</v>
      </c>
      <c r="F388" s="151" t="s">
        <v>2472</v>
      </c>
      <c r="H388" s="152">
        <v>12.5</v>
      </c>
      <c r="I388" s="153"/>
      <c r="L388" s="149"/>
      <c r="M388" s="154"/>
      <c r="T388" s="155"/>
      <c r="AT388" s="150" t="s">
        <v>171</v>
      </c>
      <c r="AU388" s="150" t="s">
        <v>79</v>
      </c>
      <c r="AV388" s="12" t="s">
        <v>79</v>
      </c>
      <c r="AW388" s="12" t="s">
        <v>31</v>
      </c>
      <c r="AX388" s="12" t="s">
        <v>69</v>
      </c>
      <c r="AY388" s="150" t="s">
        <v>160</v>
      </c>
    </row>
    <row r="389" spans="2:65" s="13" customFormat="1" ht="11.25">
      <c r="B389" s="156"/>
      <c r="D389" s="145" t="s">
        <v>171</v>
      </c>
      <c r="E389" s="157" t="s">
        <v>19</v>
      </c>
      <c r="F389" s="158" t="s">
        <v>184</v>
      </c>
      <c r="H389" s="159">
        <v>23.5</v>
      </c>
      <c r="I389" s="160"/>
      <c r="L389" s="156"/>
      <c r="M389" s="161"/>
      <c r="T389" s="162"/>
      <c r="AT389" s="157" t="s">
        <v>171</v>
      </c>
      <c r="AU389" s="157" t="s">
        <v>79</v>
      </c>
      <c r="AV389" s="13" t="s">
        <v>167</v>
      </c>
      <c r="AW389" s="13" t="s">
        <v>31</v>
      </c>
      <c r="AX389" s="13" t="s">
        <v>77</v>
      </c>
      <c r="AY389" s="157" t="s">
        <v>160</v>
      </c>
    </row>
    <row r="390" spans="2:65" s="1" customFormat="1" ht="16.5" customHeight="1">
      <c r="B390" s="33"/>
      <c r="C390" s="163" t="s">
        <v>509</v>
      </c>
      <c r="D390" s="163" t="s">
        <v>200</v>
      </c>
      <c r="E390" s="164" t="s">
        <v>2473</v>
      </c>
      <c r="F390" s="165" t="s">
        <v>2474</v>
      </c>
      <c r="G390" s="166" t="s">
        <v>298</v>
      </c>
      <c r="H390" s="167">
        <v>23.5</v>
      </c>
      <c r="I390" s="168"/>
      <c r="J390" s="169">
        <f>ROUND(I390*H390,2)</f>
        <v>0</v>
      </c>
      <c r="K390" s="165" t="s">
        <v>1251</v>
      </c>
      <c r="L390" s="170"/>
      <c r="M390" s="171" t="s">
        <v>19</v>
      </c>
      <c r="N390" s="172" t="s">
        <v>40</v>
      </c>
      <c r="P390" s="141">
        <f>O390*H390</f>
        <v>0</v>
      </c>
      <c r="Q390" s="141">
        <v>0.13131999999999999</v>
      </c>
      <c r="R390" s="141">
        <f>Q390*H390</f>
        <v>3.08602</v>
      </c>
      <c r="S390" s="141">
        <v>0</v>
      </c>
      <c r="T390" s="142">
        <f>S390*H390</f>
        <v>0</v>
      </c>
      <c r="AR390" s="143" t="s">
        <v>204</v>
      </c>
      <c r="AT390" s="143" t="s">
        <v>200</v>
      </c>
      <c r="AU390" s="143" t="s">
        <v>79</v>
      </c>
      <c r="AY390" s="18" t="s">
        <v>160</v>
      </c>
      <c r="BE390" s="144">
        <f>IF(N390="základní",J390,0)</f>
        <v>0</v>
      </c>
      <c r="BF390" s="144">
        <f>IF(N390="snížená",J390,0)</f>
        <v>0</v>
      </c>
      <c r="BG390" s="144">
        <f>IF(N390="zákl. přenesená",J390,0)</f>
        <v>0</v>
      </c>
      <c r="BH390" s="144">
        <f>IF(N390="sníž. přenesená",J390,0)</f>
        <v>0</v>
      </c>
      <c r="BI390" s="144">
        <f>IF(N390="nulová",J390,0)</f>
        <v>0</v>
      </c>
      <c r="BJ390" s="18" t="s">
        <v>77</v>
      </c>
      <c r="BK390" s="144">
        <f>ROUND(I390*H390,2)</f>
        <v>0</v>
      </c>
      <c r="BL390" s="18" t="s">
        <v>167</v>
      </c>
      <c r="BM390" s="143" t="s">
        <v>2475</v>
      </c>
    </row>
    <row r="391" spans="2:65" s="1" customFormat="1" ht="11.25">
      <c r="B391" s="33"/>
      <c r="D391" s="145" t="s">
        <v>169</v>
      </c>
      <c r="F391" s="146" t="s">
        <v>2474</v>
      </c>
      <c r="I391" s="147"/>
      <c r="L391" s="33"/>
      <c r="M391" s="148"/>
      <c r="T391" s="54"/>
      <c r="AT391" s="18" t="s">
        <v>169</v>
      </c>
      <c r="AU391" s="18" t="s">
        <v>79</v>
      </c>
    </row>
    <row r="392" spans="2:65" s="1" customFormat="1" ht="16.5" customHeight="1">
      <c r="B392" s="33"/>
      <c r="C392" s="132" t="s">
        <v>515</v>
      </c>
      <c r="D392" s="132" t="s">
        <v>162</v>
      </c>
      <c r="E392" s="133" t="s">
        <v>2476</v>
      </c>
      <c r="F392" s="134" t="s">
        <v>2477</v>
      </c>
      <c r="G392" s="135" t="s">
        <v>298</v>
      </c>
      <c r="H392" s="136">
        <v>40</v>
      </c>
      <c r="I392" s="137"/>
      <c r="J392" s="138">
        <f>ROUND(I392*H392,2)</f>
        <v>0</v>
      </c>
      <c r="K392" s="134" t="s">
        <v>1251</v>
      </c>
      <c r="L392" s="33"/>
      <c r="M392" s="139" t="s">
        <v>19</v>
      </c>
      <c r="N392" s="140" t="s">
        <v>40</v>
      </c>
      <c r="P392" s="141">
        <f>O392*H392</f>
        <v>0</v>
      </c>
      <c r="Q392" s="141">
        <v>0.29032999999999998</v>
      </c>
      <c r="R392" s="141">
        <f>Q392*H392</f>
        <v>11.613199999999999</v>
      </c>
      <c r="S392" s="141">
        <v>0</v>
      </c>
      <c r="T392" s="142">
        <f>S392*H392</f>
        <v>0</v>
      </c>
      <c r="AR392" s="143" t="s">
        <v>167</v>
      </c>
      <c r="AT392" s="143" t="s">
        <v>162</v>
      </c>
      <c r="AU392" s="143" t="s">
        <v>79</v>
      </c>
      <c r="AY392" s="18" t="s">
        <v>160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8" t="s">
        <v>77</v>
      </c>
      <c r="BK392" s="144">
        <f>ROUND(I392*H392,2)</f>
        <v>0</v>
      </c>
      <c r="BL392" s="18" t="s">
        <v>167</v>
      </c>
      <c r="BM392" s="143" t="s">
        <v>2478</v>
      </c>
    </row>
    <row r="393" spans="2:65" s="1" customFormat="1" ht="19.5">
      <c r="B393" s="33"/>
      <c r="D393" s="145" t="s">
        <v>169</v>
      </c>
      <c r="F393" s="146" t="s">
        <v>2479</v>
      </c>
      <c r="I393" s="147"/>
      <c r="L393" s="33"/>
      <c r="M393" s="148"/>
      <c r="T393" s="54"/>
      <c r="AT393" s="18" t="s">
        <v>169</v>
      </c>
      <c r="AU393" s="18" t="s">
        <v>79</v>
      </c>
    </row>
    <row r="394" spans="2:65" s="1" customFormat="1" ht="11.25">
      <c r="B394" s="33"/>
      <c r="D394" s="193" t="s">
        <v>1254</v>
      </c>
      <c r="F394" s="194" t="s">
        <v>2480</v>
      </c>
      <c r="I394" s="147"/>
      <c r="L394" s="33"/>
      <c r="M394" s="148"/>
      <c r="T394" s="54"/>
      <c r="AT394" s="18" t="s">
        <v>1254</v>
      </c>
      <c r="AU394" s="18" t="s">
        <v>79</v>
      </c>
    </row>
    <row r="395" spans="2:65" s="12" customFormat="1" ht="11.25">
      <c r="B395" s="149"/>
      <c r="D395" s="145" t="s">
        <v>171</v>
      </c>
      <c r="E395" s="150" t="s">
        <v>19</v>
      </c>
      <c r="F395" s="151" t="s">
        <v>2481</v>
      </c>
      <c r="H395" s="152">
        <v>40</v>
      </c>
      <c r="I395" s="153"/>
      <c r="L395" s="149"/>
      <c r="M395" s="154"/>
      <c r="T395" s="155"/>
      <c r="AT395" s="150" t="s">
        <v>171</v>
      </c>
      <c r="AU395" s="150" t="s">
        <v>79</v>
      </c>
      <c r="AV395" s="12" t="s">
        <v>79</v>
      </c>
      <c r="AW395" s="12" t="s">
        <v>31</v>
      </c>
      <c r="AX395" s="12" t="s">
        <v>69</v>
      </c>
      <c r="AY395" s="150" t="s">
        <v>160</v>
      </c>
    </row>
    <row r="396" spans="2:65" s="13" customFormat="1" ht="11.25">
      <c r="B396" s="156"/>
      <c r="D396" s="145" t="s">
        <v>171</v>
      </c>
      <c r="E396" s="157" t="s">
        <v>19</v>
      </c>
      <c r="F396" s="158" t="s">
        <v>184</v>
      </c>
      <c r="H396" s="159">
        <v>40</v>
      </c>
      <c r="I396" s="160"/>
      <c r="L396" s="156"/>
      <c r="M396" s="161"/>
      <c r="T396" s="162"/>
      <c r="AT396" s="157" t="s">
        <v>171</v>
      </c>
      <c r="AU396" s="157" t="s">
        <v>79</v>
      </c>
      <c r="AV396" s="13" t="s">
        <v>167</v>
      </c>
      <c r="AW396" s="13" t="s">
        <v>31</v>
      </c>
      <c r="AX396" s="13" t="s">
        <v>77</v>
      </c>
      <c r="AY396" s="157" t="s">
        <v>160</v>
      </c>
    </row>
    <row r="397" spans="2:65" s="1" customFormat="1" ht="16.5" customHeight="1">
      <c r="B397" s="33"/>
      <c r="C397" s="163" t="s">
        <v>520</v>
      </c>
      <c r="D397" s="163" t="s">
        <v>200</v>
      </c>
      <c r="E397" s="164" t="s">
        <v>2482</v>
      </c>
      <c r="F397" s="165" t="s">
        <v>2483</v>
      </c>
      <c r="G397" s="166" t="s">
        <v>298</v>
      </c>
      <c r="H397" s="167">
        <v>40</v>
      </c>
      <c r="I397" s="168"/>
      <c r="J397" s="169">
        <f>ROUND(I397*H397,2)</f>
        <v>0</v>
      </c>
      <c r="K397" s="165" t="s">
        <v>1251</v>
      </c>
      <c r="L397" s="170"/>
      <c r="M397" s="171" t="s">
        <v>19</v>
      </c>
      <c r="N397" s="172" t="s">
        <v>40</v>
      </c>
      <c r="P397" s="141">
        <f>O397*H397</f>
        <v>0</v>
      </c>
      <c r="Q397" s="141">
        <v>0.30295</v>
      </c>
      <c r="R397" s="141">
        <f>Q397*H397</f>
        <v>12.118</v>
      </c>
      <c r="S397" s="141">
        <v>0</v>
      </c>
      <c r="T397" s="142">
        <f>S397*H397</f>
        <v>0</v>
      </c>
      <c r="AR397" s="143" t="s">
        <v>204</v>
      </c>
      <c r="AT397" s="143" t="s">
        <v>200</v>
      </c>
      <c r="AU397" s="143" t="s">
        <v>79</v>
      </c>
      <c r="AY397" s="18" t="s">
        <v>160</v>
      </c>
      <c r="BE397" s="144">
        <f>IF(N397="základní",J397,0)</f>
        <v>0</v>
      </c>
      <c r="BF397" s="144">
        <f>IF(N397="snížená",J397,0)</f>
        <v>0</v>
      </c>
      <c r="BG397" s="144">
        <f>IF(N397="zákl. přenesená",J397,0)</f>
        <v>0</v>
      </c>
      <c r="BH397" s="144">
        <f>IF(N397="sníž. přenesená",J397,0)</f>
        <v>0</v>
      </c>
      <c r="BI397" s="144">
        <f>IF(N397="nulová",J397,0)</f>
        <v>0</v>
      </c>
      <c r="BJ397" s="18" t="s">
        <v>77</v>
      </c>
      <c r="BK397" s="144">
        <f>ROUND(I397*H397,2)</f>
        <v>0</v>
      </c>
      <c r="BL397" s="18" t="s">
        <v>167</v>
      </c>
      <c r="BM397" s="143" t="s">
        <v>2484</v>
      </c>
    </row>
    <row r="398" spans="2:65" s="1" customFormat="1" ht="11.25">
      <c r="B398" s="33"/>
      <c r="D398" s="145" t="s">
        <v>169</v>
      </c>
      <c r="F398" s="146" t="s">
        <v>2483</v>
      </c>
      <c r="I398" s="147"/>
      <c r="L398" s="33"/>
      <c r="M398" s="148"/>
      <c r="T398" s="54"/>
      <c r="AT398" s="18" t="s">
        <v>169</v>
      </c>
      <c r="AU398" s="18" t="s">
        <v>79</v>
      </c>
    </row>
    <row r="399" spans="2:65" s="1" customFormat="1" ht="16.5" customHeight="1">
      <c r="B399" s="33"/>
      <c r="C399" s="132" t="s">
        <v>525</v>
      </c>
      <c r="D399" s="132" t="s">
        <v>162</v>
      </c>
      <c r="E399" s="133" t="s">
        <v>1537</v>
      </c>
      <c r="F399" s="134" t="s">
        <v>1538</v>
      </c>
      <c r="G399" s="135" t="s">
        <v>313</v>
      </c>
      <c r="H399" s="136">
        <v>1</v>
      </c>
      <c r="I399" s="137"/>
      <c r="J399" s="138">
        <f>ROUND(I399*H399,2)</f>
        <v>0</v>
      </c>
      <c r="K399" s="134" t="s">
        <v>1251</v>
      </c>
      <c r="L399" s="33"/>
      <c r="M399" s="139" t="s">
        <v>19</v>
      </c>
      <c r="N399" s="140" t="s">
        <v>40</v>
      </c>
      <c r="P399" s="141">
        <f>O399*H399</f>
        <v>0</v>
      </c>
      <c r="Q399" s="141">
        <v>6.4900000000000001E-3</v>
      </c>
      <c r="R399" s="141">
        <f>Q399*H399</f>
        <v>6.4900000000000001E-3</v>
      </c>
      <c r="S399" s="141">
        <v>0</v>
      </c>
      <c r="T399" s="142">
        <f>S399*H399</f>
        <v>0</v>
      </c>
      <c r="AR399" s="143" t="s">
        <v>167</v>
      </c>
      <c r="AT399" s="143" t="s">
        <v>162</v>
      </c>
      <c r="AU399" s="143" t="s">
        <v>79</v>
      </c>
      <c r="AY399" s="18" t="s">
        <v>160</v>
      </c>
      <c r="BE399" s="144">
        <f>IF(N399="základní",J399,0)</f>
        <v>0</v>
      </c>
      <c r="BF399" s="144">
        <f>IF(N399="snížená",J399,0)</f>
        <v>0</v>
      </c>
      <c r="BG399" s="144">
        <f>IF(N399="zákl. přenesená",J399,0)</f>
        <v>0</v>
      </c>
      <c r="BH399" s="144">
        <f>IF(N399="sníž. přenesená",J399,0)</f>
        <v>0</v>
      </c>
      <c r="BI399" s="144">
        <f>IF(N399="nulová",J399,0)</f>
        <v>0</v>
      </c>
      <c r="BJ399" s="18" t="s">
        <v>77</v>
      </c>
      <c r="BK399" s="144">
        <f>ROUND(I399*H399,2)</f>
        <v>0</v>
      </c>
      <c r="BL399" s="18" t="s">
        <v>167</v>
      </c>
      <c r="BM399" s="143" t="s">
        <v>2485</v>
      </c>
    </row>
    <row r="400" spans="2:65" s="1" customFormat="1" ht="11.25">
      <c r="B400" s="33"/>
      <c r="D400" s="145" t="s">
        <v>169</v>
      </c>
      <c r="F400" s="146" t="s">
        <v>1540</v>
      </c>
      <c r="I400" s="147"/>
      <c r="L400" s="33"/>
      <c r="M400" s="148"/>
      <c r="T400" s="54"/>
      <c r="AT400" s="18" t="s">
        <v>169</v>
      </c>
      <c r="AU400" s="18" t="s">
        <v>79</v>
      </c>
    </row>
    <row r="401" spans="2:65" s="1" customFormat="1" ht="11.25">
      <c r="B401" s="33"/>
      <c r="D401" s="193" t="s">
        <v>1254</v>
      </c>
      <c r="F401" s="194" t="s">
        <v>1541</v>
      </c>
      <c r="I401" s="147"/>
      <c r="L401" s="33"/>
      <c r="M401" s="148"/>
      <c r="T401" s="54"/>
      <c r="AT401" s="18" t="s">
        <v>1254</v>
      </c>
      <c r="AU401" s="18" t="s">
        <v>79</v>
      </c>
    </row>
    <row r="402" spans="2:65" s="1" customFormat="1" ht="16.5" customHeight="1">
      <c r="B402" s="33"/>
      <c r="C402" s="132" t="s">
        <v>535</v>
      </c>
      <c r="D402" s="132" t="s">
        <v>162</v>
      </c>
      <c r="E402" s="133" t="s">
        <v>1542</v>
      </c>
      <c r="F402" s="134" t="s">
        <v>1543</v>
      </c>
      <c r="G402" s="135" t="s">
        <v>187</v>
      </c>
      <c r="H402" s="136">
        <v>75</v>
      </c>
      <c r="I402" s="137"/>
      <c r="J402" s="138">
        <f>ROUND(I402*H402,2)</f>
        <v>0</v>
      </c>
      <c r="K402" s="134" t="s">
        <v>1251</v>
      </c>
      <c r="L402" s="33"/>
      <c r="M402" s="139" t="s">
        <v>19</v>
      </c>
      <c r="N402" s="140" t="s">
        <v>40</v>
      </c>
      <c r="P402" s="141">
        <f>O402*H402</f>
        <v>0</v>
      </c>
      <c r="Q402" s="141">
        <v>0</v>
      </c>
      <c r="R402" s="141">
        <f>Q402*H402</f>
        <v>0</v>
      </c>
      <c r="S402" s="141">
        <v>5.0000000000000001E-4</v>
      </c>
      <c r="T402" s="142">
        <f>S402*H402</f>
        <v>3.7499999999999999E-2</v>
      </c>
      <c r="AR402" s="143" t="s">
        <v>167</v>
      </c>
      <c r="AT402" s="143" t="s">
        <v>162</v>
      </c>
      <c r="AU402" s="143" t="s">
        <v>79</v>
      </c>
      <c r="AY402" s="18" t="s">
        <v>160</v>
      </c>
      <c r="BE402" s="144">
        <f>IF(N402="základní",J402,0)</f>
        <v>0</v>
      </c>
      <c r="BF402" s="144">
        <f>IF(N402="snížená",J402,0)</f>
        <v>0</v>
      </c>
      <c r="BG402" s="144">
        <f>IF(N402="zákl. přenesená",J402,0)</f>
        <v>0</v>
      </c>
      <c r="BH402" s="144">
        <f>IF(N402="sníž. přenesená",J402,0)</f>
        <v>0</v>
      </c>
      <c r="BI402" s="144">
        <f>IF(N402="nulová",J402,0)</f>
        <v>0</v>
      </c>
      <c r="BJ402" s="18" t="s">
        <v>77</v>
      </c>
      <c r="BK402" s="144">
        <f>ROUND(I402*H402,2)</f>
        <v>0</v>
      </c>
      <c r="BL402" s="18" t="s">
        <v>167</v>
      </c>
      <c r="BM402" s="143" t="s">
        <v>2486</v>
      </c>
    </row>
    <row r="403" spans="2:65" s="1" customFormat="1" ht="11.25">
      <c r="B403" s="33"/>
      <c r="D403" s="145" t="s">
        <v>169</v>
      </c>
      <c r="F403" s="146" t="s">
        <v>1545</v>
      </c>
      <c r="I403" s="147"/>
      <c r="L403" s="33"/>
      <c r="M403" s="148"/>
      <c r="T403" s="54"/>
      <c r="AT403" s="18" t="s">
        <v>169</v>
      </c>
      <c r="AU403" s="18" t="s">
        <v>79</v>
      </c>
    </row>
    <row r="404" spans="2:65" s="1" customFormat="1" ht="11.25">
      <c r="B404" s="33"/>
      <c r="D404" s="193" t="s">
        <v>1254</v>
      </c>
      <c r="F404" s="194" t="s">
        <v>1546</v>
      </c>
      <c r="I404" s="147"/>
      <c r="L404" s="33"/>
      <c r="M404" s="148"/>
      <c r="T404" s="54"/>
      <c r="AT404" s="18" t="s">
        <v>1254</v>
      </c>
      <c r="AU404" s="18" t="s">
        <v>79</v>
      </c>
    </row>
    <row r="405" spans="2:65" s="12" customFormat="1" ht="11.25">
      <c r="B405" s="149"/>
      <c r="D405" s="145" t="s">
        <v>171</v>
      </c>
      <c r="E405" s="150" t="s">
        <v>19</v>
      </c>
      <c r="F405" s="151" t="s">
        <v>1701</v>
      </c>
      <c r="H405" s="152">
        <v>75</v>
      </c>
      <c r="I405" s="153"/>
      <c r="L405" s="149"/>
      <c r="M405" s="154"/>
      <c r="T405" s="155"/>
      <c r="AT405" s="150" t="s">
        <v>171</v>
      </c>
      <c r="AU405" s="150" t="s">
        <v>79</v>
      </c>
      <c r="AV405" s="12" t="s">
        <v>79</v>
      </c>
      <c r="AW405" s="12" t="s">
        <v>31</v>
      </c>
      <c r="AX405" s="12" t="s">
        <v>77</v>
      </c>
      <c r="AY405" s="150" t="s">
        <v>160</v>
      </c>
    </row>
    <row r="406" spans="2:65" s="1" customFormat="1" ht="16.5" customHeight="1">
      <c r="B406" s="33"/>
      <c r="C406" s="132" t="s">
        <v>542</v>
      </c>
      <c r="D406" s="132" t="s">
        <v>162</v>
      </c>
      <c r="E406" s="133" t="s">
        <v>2487</v>
      </c>
      <c r="F406" s="134" t="s">
        <v>2488</v>
      </c>
      <c r="G406" s="135" t="s">
        <v>165</v>
      </c>
      <c r="H406" s="136">
        <v>88.2</v>
      </c>
      <c r="I406" s="137"/>
      <c r="J406" s="138">
        <f>ROUND(I406*H406,2)</f>
        <v>0</v>
      </c>
      <c r="K406" s="134" t="s">
        <v>1251</v>
      </c>
      <c r="L406" s="33"/>
      <c r="M406" s="139" t="s">
        <v>19</v>
      </c>
      <c r="N406" s="140" t="s">
        <v>40</v>
      </c>
      <c r="P406" s="141">
        <f>O406*H406</f>
        <v>0</v>
      </c>
      <c r="Q406" s="141">
        <v>0.12</v>
      </c>
      <c r="R406" s="141">
        <f>Q406*H406</f>
        <v>10.584</v>
      </c>
      <c r="S406" s="141">
        <v>2.4900000000000002</v>
      </c>
      <c r="T406" s="142">
        <f>S406*H406</f>
        <v>219.61800000000002</v>
      </c>
      <c r="AR406" s="143" t="s">
        <v>167</v>
      </c>
      <c r="AT406" s="143" t="s">
        <v>162</v>
      </c>
      <c r="AU406" s="143" t="s">
        <v>79</v>
      </c>
      <c r="AY406" s="18" t="s">
        <v>160</v>
      </c>
      <c r="BE406" s="144">
        <f>IF(N406="základní",J406,0)</f>
        <v>0</v>
      </c>
      <c r="BF406" s="144">
        <f>IF(N406="snížená",J406,0)</f>
        <v>0</v>
      </c>
      <c r="BG406" s="144">
        <f>IF(N406="zákl. přenesená",J406,0)</f>
        <v>0</v>
      </c>
      <c r="BH406" s="144">
        <f>IF(N406="sníž. přenesená",J406,0)</f>
        <v>0</v>
      </c>
      <c r="BI406" s="144">
        <f>IF(N406="nulová",J406,0)</f>
        <v>0</v>
      </c>
      <c r="BJ406" s="18" t="s">
        <v>77</v>
      </c>
      <c r="BK406" s="144">
        <f>ROUND(I406*H406,2)</f>
        <v>0</v>
      </c>
      <c r="BL406" s="18" t="s">
        <v>167</v>
      </c>
      <c r="BM406" s="143" t="s">
        <v>2489</v>
      </c>
    </row>
    <row r="407" spans="2:65" s="1" customFormat="1" ht="11.25">
      <c r="B407" s="33"/>
      <c r="D407" s="145" t="s">
        <v>169</v>
      </c>
      <c r="F407" s="146" t="s">
        <v>2490</v>
      </c>
      <c r="I407" s="147"/>
      <c r="L407" s="33"/>
      <c r="M407" s="148"/>
      <c r="T407" s="54"/>
      <c r="AT407" s="18" t="s">
        <v>169</v>
      </c>
      <c r="AU407" s="18" t="s">
        <v>79</v>
      </c>
    </row>
    <row r="408" spans="2:65" s="1" customFormat="1" ht="11.25">
      <c r="B408" s="33"/>
      <c r="D408" s="193" t="s">
        <v>1254</v>
      </c>
      <c r="F408" s="194" t="s">
        <v>2491</v>
      </c>
      <c r="I408" s="147"/>
      <c r="L408" s="33"/>
      <c r="M408" s="148"/>
      <c r="T408" s="54"/>
      <c r="AT408" s="18" t="s">
        <v>1254</v>
      </c>
      <c r="AU408" s="18" t="s">
        <v>79</v>
      </c>
    </row>
    <row r="409" spans="2:65" s="12" customFormat="1" ht="11.25">
      <c r="B409" s="149"/>
      <c r="D409" s="145" t="s">
        <v>171</v>
      </c>
      <c r="E409" s="150" t="s">
        <v>19</v>
      </c>
      <c r="F409" s="151" t="s">
        <v>2492</v>
      </c>
      <c r="H409" s="152">
        <v>42.21</v>
      </c>
      <c r="I409" s="153"/>
      <c r="L409" s="149"/>
      <c r="M409" s="154"/>
      <c r="T409" s="155"/>
      <c r="AT409" s="150" t="s">
        <v>171</v>
      </c>
      <c r="AU409" s="150" t="s">
        <v>79</v>
      </c>
      <c r="AV409" s="12" t="s">
        <v>79</v>
      </c>
      <c r="AW409" s="12" t="s">
        <v>31</v>
      </c>
      <c r="AX409" s="12" t="s">
        <v>69</v>
      </c>
      <c r="AY409" s="150" t="s">
        <v>160</v>
      </c>
    </row>
    <row r="410" spans="2:65" s="12" customFormat="1" ht="11.25">
      <c r="B410" s="149"/>
      <c r="D410" s="145" t="s">
        <v>171</v>
      </c>
      <c r="E410" s="150" t="s">
        <v>19</v>
      </c>
      <c r="F410" s="151" t="s">
        <v>2493</v>
      </c>
      <c r="H410" s="152">
        <v>45.99</v>
      </c>
      <c r="I410" s="153"/>
      <c r="L410" s="149"/>
      <c r="M410" s="154"/>
      <c r="T410" s="155"/>
      <c r="AT410" s="150" t="s">
        <v>171</v>
      </c>
      <c r="AU410" s="150" t="s">
        <v>79</v>
      </c>
      <c r="AV410" s="12" t="s">
        <v>79</v>
      </c>
      <c r="AW410" s="12" t="s">
        <v>31</v>
      </c>
      <c r="AX410" s="12" t="s">
        <v>69</v>
      </c>
      <c r="AY410" s="150" t="s">
        <v>160</v>
      </c>
    </row>
    <row r="411" spans="2:65" s="13" customFormat="1" ht="11.25">
      <c r="B411" s="156"/>
      <c r="D411" s="145" t="s">
        <v>171</v>
      </c>
      <c r="E411" s="157" t="s">
        <v>2494</v>
      </c>
      <c r="F411" s="158" t="s">
        <v>184</v>
      </c>
      <c r="H411" s="159">
        <v>88.2</v>
      </c>
      <c r="I411" s="160"/>
      <c r="L411" s="156"/>
      <c r="M411" s="161"/>
      <c r="T411" s="162"/>
      <c r="AT411" s="157" t="s">
        <v>171</v>
      </c>
      <c r="AU411" s="157" t="s">
        <v>79</v>
      </c>
      <c r="AV411" s="13" t="s">
        <v>167</v>
      </c>
      <c r="AW411" s="13" t="s">
        <v>31</v>
      </c>
      <c r="AX411" s="13" t="s">
        <v>77</v>
      </c>
      <c r="AY411" s="157" t="s">
        <v>160</v>
      </c>
    </row>
    <row r="412" spans="2:65" s="1" customFormat="1" ht="16.5" customHeight="1">
      <c r="B412" s="33"/>
      <c r="C412" s="132" t="s">
        <v>547</v>
      </c>
      <c r="D412" s="132" t="s">
        <v>162</v>
      </c>
      <c r="E412" s="133" t="s">
        <v>2495</v>
      </c>
      <c r="F412" s="134" t="s">
        <v>2496</v>
      </c>
      <c r="G412" s="135" t="s">
        <v>165</v>
      </c>
      <c r="H412" s="136">
        <v>199.37</v>
      </c>
      <c r="I412" s="137"/>
      <c r="J412" s="138">
        <f>ROUND(I412*H412,2)</f>
        <v>0</v>
      </c>
      <c r="K412" s="134" t="s">
        <v>1251</v>
      </c>
      <c r="L412" s="33"/>
      <c r="M412" s="139" t="s">
        <v>19</v>
      </c>
      <c r="N412" s="140" t="s">
        <v>40</v>
      </c>
      <c r="P412" s="141">
        <f>O412*H412</f>
        <v>0</v>
      </c>
      <c r="Q412" s="141">
        <v>0.12</v>
      </c>
      <c r="R412" s="141">
        <f>Q412*H412</f>
        <v>23.924399999999999</v>
      </c>
      <c r="S412" s="141">
        <v>2.2000000000000002</v>
      </c>
      <c r="T412" s="142">
        <f>S412*H412</f>
        <v>438.61400000000003</v>
      </c>
      <c r="AR412" s="143" t="s">
        <v>167</v>
      </c>
      <c r="AT412" s="143" t="s">
        <v>162</v>
      </c>
      <c r="AU412" s="143" t="s">
        <v>79</v>
      </c>
      <c r="AY412" s="18" t="s">
        <v>160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77</v>
      </c>
      <c r="BK412" s="144">
        <f>ROUND(I412*H412,2)</f>
        <v>0</v>
      </c>
      <c r="BL412" s="18" t="s">
        <v>167</v>
      </c>
      <c r="BM412" s="143" t="s">
        <v>2497</v>
      </c>
    </row>
    <row r="413" spans="2:65" s="1" customFormat="1" ht="11.25">
      <c r="B413" s="33"/>
      <c r="D413" s="145" t="s">
        <v>169</v>
      </c>
      <c r="F413" s="146" t="s">
        <v>2498</v>
      </c>
      <c r="I413" s="147"/>
      <c r="L413" s="33"/>
      <c r="M413" s="148"/>
      <c r="T413" s="54"/>
      <c r="AT413" s="18" t="s">
        <v>169</v>
      </c>
      <c r="AU413" s="18" t="s">
        <v>79</v>
      </c>
    </row>
    <row r="414" spans="2:65" s="1" customFormat="1" ht="11.25">
      <c r="B414" s="33"/>
      <c r="D414" s="193" t="s">
        <v>1254</v>
      </c>
      <c r="F414" s="194" t="s">
        <v>2499</v>
      </c>
      <c r="I414" s="147"/>
      <c r="L414" s="33"/>
      <c r="M414" s="148"/>
      <c r="T414" s="54"/>
      <c r="AT414" s="18" t="s">
        <v>1254</v>
      </c>
      <c r="AU414" s="18" t="s">
        <v>79</v>
      </c>
    </row>
    <row r="415" spans="2:65" s="12" customFormat="1" ht="11.25">
      <c r="B415" s="149"/>
      <c r="D415" s="145" t="s">
        <v>171</v>
      </c>
      <c r="E415" s="150" t="s">
        <v>19</v>
      </c>
      <c r="F415" s="151" t="s">
        <v>2500</v>
      </c>
      <c r="H415" s="152">
        <v>98.4</v>
      </c>
      <c r="I415" s="153"/>
      <c r="L415" s="149"/>
      <c r="M415" s="154"/>
      <c r="T415" s="155"/>
      <c r="AT415" s="150" t="s">
        <v>171</v>
      </c>
      <c r="AU415" s="150" t="s">
        <v>79</v>
      </c>
      <c r="AV415" s="12" t="s">
        <v>79</v>
      </c>
      <c r="AW415" s="12" t="s">
        <v>31</v>
      </c>
      <c r="AX415" s="12" t="s">
        <v>69</v>
      </c>
      <c r="AY415" s="150" t="s">
        <v>160</v>
      </c>
    </row>
    <row r="416" spans="2:65" s="12" customFormat="1" ht="11.25">
      <c r="B416" s="149"/>
      <c r="D416" s="145" t="s">
        <v>171</v>
      </c>
      <c r="E416" s="150" t="s">
        <v>19</v>
      </c>
      <c r="F416" s="151" t="s">
        <v>2501</v>
      </c>
      <c r="H416" s="152">
        <v>30.315000000000001</v>
      </c>
      <c r="I416" s="153"/>
      <c r="L416" s="149"/>
      <c r="M416" s="154"/>
      <c r="T416" s="155"/>
      <c r="AT416" s="150" t="s">
        <v>171</v>
      </c>
      <c r="AU416" s="150" t="s">
        <v>79</v>
      </c>
      <c r="AV416" s="12" t="s">
        <v>79</v>
      </c>
      <c r="AW416" s="12" t="s">
        <v>31</v>
      </c>
      <c r="AX416" s="12" t="s">
        <v>69</v>
      </c>
      <c r="AY416" s="150" t="s">
        <v>160</v>
      </c>
    </row>
    <row r="417" spans="2:65" s="12" customFormat="1" ht="11.25">
      <c r="B417" s="149"/>
      <c r="D417" s="145" t="s">
        <v>171</v>
      </c>
      <c r="E417" s="150" t="s">
        <v>19</v>
      </c>
      <c r="F417" s="151" t="s">
        <v>2502</v>
      </c>
      <c r="H417" s="152">
        <v>29.67</v>
      </c>
      <c r="I417" s="153"/>
      <c r="L417" s="149"/>
      <c r="M417" s="154"/>
      <c r="T417" s="155"/>
      <c r="AT417" s="150" t="s">
        <v>171</v>
      </c>
      <c r="AU417" s="150" t="s">
        <v>79</v>
      </c>
      <c r="AV417" s="12" t="s">
        <v>79</v>
      </c>
      <c r="AW417" s="12" t="s">
        <v>31</v>
      </c>
      <c r="AX417" s="12" t="s">
        <v>69</v>
      </c>
      <c r="AY417" s="150" t="s">
        <v>160</v>
      </c>
    </row>
    <row r="418" spans="2:65" s="12" customFormat="1" ht="11.25">
      <c r="B418" s="149"/>
      <c r="D418" s="145" t="s">
        <v>171</v>
      </c>
      <c r="E418" s="150" t="s">
        <v>19</v>
      </c>
      <c r="F418" s="151" t="s">
        <v>2503</v>
      </c>
      <c r="H418" s="152">
        <v>9.07</v>
      </c>
      <c r="I418" s="153"/>
      <c r="L418" s="149"/>
      <c r="M418" s="154"/>
      <c r="T418" s="155"/>
      <c r="AT418" s="150" t="s">
        <v>171</v>
      </c>
      <c r="AU418" s="150" t="s">
        <v>79</v>
      </c>
      <c r="AV418" s="12" t="s">
        <v>79</v>
      </c>
      <c r="AW418" s="12" t="s">
        <v>31</v>
      </c>
      <c r="AX418" s="12" t="s">
        <v>69</v>
      </c>
      <c r="AY418" s="150" t="s">
        <v>160</v>
      </c>
    </row>
    <row r="419" spans="2:65" s="12" customFormat="1" ht="11.25">
      <c r="B419" s="149"/>
      <c r="D419" s="145" t="s">
        <v>171</v>
      </c>
      <c r="E419" s="150" t="s">
        <v>19</v>
      </c>
      <c r="F419" s="151" t="s">
        <v>2504</v>
      </c>
      <c r="H419" s="152">
        <v>7.9480000000000004</v>
      </c>
      <c r="I419" s="153"/>
      <c r="L419" s="149"/>
      <c r="M419" s="154"/>
      <c r="T419" s="155"/>
      <c r="AT419" s="150" t="s">
        <v>171</v>
      </c>
      <c r="AU419" s="150" t="s">
        <v>79</v>
      </c>
      <c r="AV419" s="12" t="s">
        <v>79</v>
      </c>
      <c r="AW419" s="12" t="s">
        <v>31</v>
      </c>
      <c r="AX419" s="12" t="s">
        <v>69</v>
      </c>
      <c r="AY419" s="150" t="s">
        <v>160</v>
      </c>
    </row>
    <row r="420" spans="2:65" s="12" customFormat="1" ht="11.25">
      <c r="B420" s="149"/>
      <c r="D420" s="145" t="s">
        <v>171</v>
      </c>
      <c r="E420" s="150" t="s">
        <v>19</v>
      </c>
      <c r="F420" s="151" t="s">
        <v>2505</v>
      </c>
      <c r="H420" s="152">
        <v>3.2970000000000002</v>
      </c>
      <c r="I420" s="153"/>
      <c r="L420" s="149"/>
      <c r="M420" s="154"/>
      <c r="T420" s="155"/>
      <c r="AT420" s="150" t="s">
        <v>171</v>
      </c>
      <c r="AU420" s="150" t="s">
        <v>79</v>
      </c>
      <c r="AV420" s="12" t="s">
        <v>79</v>
      </c>
      <c r="AW420" s="12" t="s">
        <v>31</v>
      </c>
      <c r="AX420" s="12" t="s">
        <v>69</v>
      </c>
      <c r="AY420" s="150" t="s">
        <v>160</v>
      </c>
    </row>
    <row r="421" spans="2:65" s="12" customFormat="1" ht="11.25">
      <c r="B421" s="149"/>
      <c r="D421" s="145" t="s">
        <v>171</v>
      </c>
      <c r="E421" s="150" t="s">
        <v>19</v>
      </c>
      <c r="F421" s="151" t="s">
        <v>2506</v>
      </c>
      <c r="H421" s="152">
        <v>2.34</v>
      </c>
      <c r="I421" s="153"/>
      <c r="L421" s="149"/>
      <c r="M421" s="154"/>
      <c r="T421" s="155"/>
      <c r="AT421" s="150" t="s">
        <v>171</v>
      </c>
      <c r="AU421" s="150" t="s">
        <v>79</v>
      </c>
      <c r="AV421" s="12" t="s">
        <v>79</v>
      </c>
      <c r="AW421" s="12" t="s">
        <v>31</v>
      </c>
      <c r="AX421" s="12" t="s">
        <v>69</v>
      </c>
      <c r="AY421" s="150" t="s">
        <v>160</v>
      </c>
    </row>
    <row r="422" spans="2:65" s="12" customFormat="1" ht="11.25">
      <c r="B422" s="149"/>
      <c r="D422" s="145" t="s">
        <v>171</v>
      </c>
      <c r="E422" s="150" t="s">
        <v>19</v>
      </c>
      <c r="F422" s="151" t="s">
        <v>2507</v>
      </c>
      <c r="H422" s="152">
        <v>6.08</v>
      </c>
      <c r="I422" s="153"/>
      <c r="L422" s="149"/>
      <c r="M422" s="154"/>
      <c r="T422" s="155"/>
      <c r="AT422" s="150" t="s">
        <v>171</v>
      </c>
      <c r="AU422" s="150" t="s">
        <v>79</v>
      </c>
      <c r="AV422" s="12" t="s">
        <v>79</v>
      </c>
      <c r="AW422" s="12" t="s">
        <v>31</v>
      </c>
      <c r="AX422" s="12" t="s">
        <v>69</v>
      </c>
      <c r="AY422" s="150" t="s">
        <v>160</v>
      </c>
    </row>
    <row r="423" spans="2:65" s="12" customFormat="1" ht="11.25">
      <c r="B423" s="149"/>
      <c r="D423" s="145" t="s">
        <v>171</v>
      </c>
      <c r="E423" s="150" t="s">
        <v>19</v>
      </c>
      <c r="F423" s="151" t="s">
        <v>2508</v>
      </c>
      <c r="H423" s="152">
        <v>12.25</v>
      </c>
      <c r="I423" s="153"/>
      <c r="L423" s="149"/>
      <c r="M423" s="154"/>
      <c r="T423" s="155"/>
      <c r="AT423" s="150" t="s">
        <v>171</v>
      </c>
      <c r="AU423" s="150" t="s">
        <v>79</v>
      </c>
      <c r="AV423" s="12" t="s">
        <v>79</v>
      </c>
      <c r="AW423" s="12" t="s">
        <v>31</v>
      </c>
      <c r="AX423" s="12" t="s">
        <v>69</v>
      </c>
      <c r="AY423" s="150" t="s">
        <v>160</v>
      </c>
    </row>
    <row r="424" spans="2:65" s="13" customFormat="1" ht="11.25">
      <c r="B424" s="156"/>
      <c r="D424" s="145" t="s">
        <v>171</v>
      </c>
      <c r="E424" s="157" t="s">
        <v>2509</v>
      </c>
      <c r="F424" s="158" t="s">
        <v>184</v>
      </c>
      <c r="H424" s="159">
        <v>199.37</v>
      </c>
      <c r="I424" s="160"/>
      <c r="L424" s="156"/>
      <c r="M424" s="161"/>
      <c r="T424" s="162"/>
      <c r="AT424" s="157" t="s">
        <v>171</v>
      </c>
      <c r="AU424" s="157" t="s">
        <v>79</v>
      </c>
      <c r="AV424" s="13" t="s">
        <v>167</v>
      </c>
      <c r="AW424" s="13" t="s">
        <v>31</v>
      </c>
      <c r="AX424" s="13" t="s">
        <v>77</v>
      </c>
      <c r="AY424" s="157" t="s">
        <v>160</v>
      </c>
    </row>
    <row r="425" spans="2:65" s="1" customFormat="1" ht="16.5" customHeight="1">
      <c r="B425" s="33"/>
      <c r="C425" s="132" t="s">
        <v>552</v>
      </c>
      <c r="D425" s="132" t="s">
        <v>162</v>
      </c>
      <c r="E425" s="133" t="s">
        <v>2510</v>
      </c>
      <c r="F425" s="134" t="s">
        <v>2511</v>
      </c>
      <c r="G425" s="135" t="s">
        <v>165</v>
      </c>
      <c r="H425" s="136">
        <v>37.247999999999998</v>
      </c>
      <c r="I425" s="137"/>
      <c r="J425" s="138">
        <f>ROUND(I425*H425,2)</f>
        <v>0</v>
      </c>
      <c r="K425" s="134" t="s">
        <v>1251</v>
      </c>
      <c r="L425" s="33"/>
      <c r="M425" s="139" t="s">
        <v>19</v>
      </c>
      <c r="N425" s="140" t="s">
        <v>40</v>
      </c>
      <c r="P425" s="141">
        <f>O425*H425</f>
        <v>0</v>
      </c>
      <c r="Q425" s="141">
        <v>0.12171</v>
      </c>
      <c r="R425" s="141">
        <f>Q425*H425</f>
        <v>4.5334540799999994</v>
      </c>
      <c r="S425" s="141">
        <v>2.4</v>
      </c>
      <c r="T425" s="142">
        <f>S425*H425</f>
        <v>89.395199999999988</v>
      </c>
      <c r="AR425" s="143" t="s">
        <v>167</v>
      </c>
      <c r="AT425" s="143" t="s">
        <v>162</v>
      </c>
      <c r="AU425" s="143" t="s">
        <v>79</v>
      </c>
      <c r="AY425" s="18" t="s">
        <v>160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8" t="s">
        <v>77</v>
      </c>
      <c r="BK425" s="144">
        <f>ROUND(I425*H425,2)</f>
        <v>0</v>
      </c>
      <c r="BL425" s="18" t="s">
        <v>167</v>
      </c>
      <c r="BM425" s="143" t="s">
        <v>2512</v>
      </c>
    </row>
    <row r="426" spans="2:65" s="1" customFormat="1" ht="11.25">
      <c r="B426" s="33"/>
      <c r="D426" s="145" t="s">
        <v>169</v>
      </c>
      <c r="F426" s="146" t="s">
        <v>2513</v>
      </c>
      <c r="I426" s="147"/>
      <c r="L426" s="33"/>
      <c r="M426" s="148"/>
      <c r="T426" s="54"/>
      <c r="AT426" s="18" t="s">
        <v>169</v>
      </c>
      <c r="AU426" s="18" t="s">
        <v>79</v>
      </c>
    </row>
    <row r="427" spans="2:65" s="1" customFormat="1" ht="11.25">
      <c r="B427" s="33"/>
      <c r="D427" s="193" t="s">
        <v>1254</v>
      </c>
      <c r="F427" s="194" t="s">
        <v>2514</v>
      </c>
      <c r="I427" s="147"/>
      <c r="L427" s="33"/>
      <c r="M427" s="148"/>
      <c r="T427" s="54"/>
      <c r="AT427" s="18" t="s">
        <v>1254</v>
      </c>
      <c r="AU427" s="18" t="s">
        <v>79</v>
      </c>
    </row>
    <row r="428" spans="2:65" s="12" customFormat="1" ht="11.25">
      <c r="B428" s="149"/>
      <c r="D428" s="145" t="s">
        <v>171</v>
      </c>
      <c r="E428" s="150" t="s">
        <v>19</v>
      </c>
      <c r="F428" s="151" t="s">
        <v>2515</v>
      </c>
      <c r="H428" s="152">
        <v>21.12</v>
      </c>
      <c r="I428" s="153"/>
      <c r="L428" s="149"/>
      <c r="M428" s="154"/>
      <c r="T428" s="155"/>
      <c r="AT428" s="150" t="s">
        <v>171</v>
      </c>
      <c r="AU428" s="150" t="s">
        <v>79</v>
      </c>
      <c r="AV428" s="12" t="s">
        <v>79</v>
      </c>
      <c r="AW428" s="12" t="s">
        <v>31</v>
      </c>
      <c r="AX428" s="12" t="s">
        <v>69</v>
      </c>
      <c r="AY428" s="150" t="s">
        <v>160</v>
      </c>
    </row>
    <row r="429" spans="2:65" s="12" customFormat="1" ht="11.25">
      <c r="B429" s="149"/>
      <c r="D429" s="145" t="s">
        <v>171</v>
      </c>
      <c r="E429" s="150" t="s">
        <v>19</v>
      </c>
      <c r="F429" s="151" t="s">
        <v>2516</v>
      </c>
      <c r="H429" s="152">
        <v>3.36</v>
      </c>
      <c r="I429" s="153"/>
      <c r="L429" s="149"/>
      <c r="M429" s="154"/>
      <c r="T429" s="155"/>
      <c r="AT429" s="150" t="s">
        <v>171</v>
      </c>
      <c r="AU429" s="150" t="s">
        <v>79</v>
      </c>
      <c r="AV429" s="12" t="s">
        <v>79</v>
      </c>
      <c r="AW429" s="12" t="s">
        <v>31</v>
      </c>
      <c r="AX429" s="12" t="s">
        <v>69</v>
      </c>
      <c r="AY429" s="150" t="s">
        <v>160</v>
      </c>
    </row>
    <row r="430" spans="2:65" s="12" customFormat="1" ht="11.25">
      <c r="B430" s="149"/>
      <c r="D430" s="145" t="s">
        <v>171</v>
      </c>
      <c r="E430" s="150" t="s">
        <v>19</v>
      </c>
      <c r="F430" s="151" t="s">
        <v>2517</v>
      </c>
      <c r="H430" s="152">
        <v>12.768000000000001</v>
      </c>
      <c r="I430" s="153"/>
      <c r="L430" s="149"/>
      <c r="M430" s="154"/>
      <c r="T430" s="155"/>
      <c r="AT430" s="150" t="s">
        <v>171</v>
      </c>
      <c r="AU430" s="150" t="s">
        <v>79</v>
      </c>
      <c r="AV430" s="12" t="s">
        <v>79</v>
      </c>
      <c r="AW430" s="12" t="s">
        <v>31</v>
      </c>
      <c r="AX430" s="12" t="s">
        <v>69</v>
      </c>
      <c r="AY430" s="150" t="s">
        <v>160</v>
      </c>
    </row>
    <row r="431" spans="2:65" s="13" customFormat="1" ht="11.25">
      <c r="B431" s="156"/>
      <c r="D431" s="145" t="s">
        <v>171</v>
      </c>
      <c r="E431" s="157" t="s">
        <v>2518</v>
      </c>
      <c r="F431" s="158" t="s">
        <v>184</v>
      </c>
      <c r="H431" s="159">
        <v>37.248000000000005</v>
      </c>
      <c r="I431" s="160"/>
      <c r="L431" s="156"/>
      <c r="M431" s="161"/>
      <c r="T431" s="162"/>
      <c r="AT431" s="157" t="s">
        <v>171</v>
      </c>
      <c r="AU431" s="157" t="s">
        <v>79</v>
      </c>
      <c r="AV431" s="13" t="s">
        <v>167</v>
      </c>
      <c r="AW431" s="13" t="s">
        <v>31</v>
      </c>
      <c r="AX431" s="13" t="s">
        <v>77</v>
      </c>
      <c r="AY431" s="157" t="s">
        <v>160</v>
      </c>
    </row>
    <row r="432" spans="2:65" s="1" customFormat="1" ht="16.5" customHeight="1">
      <c r="B432" s="33"/>
      <c r="C432" s="132" t="s">
        <v>556</v>
      </c>
      <c r="D432" s="132" t="s">
        <v>162</v>
      </c>
      <c r="E432" s="133" t="s">
        <v>2519</v>
      </c>
      <c r="F432" s="134" t="s">
        <v>2520</v>
      </c>
      <c r="G432" s="135" t="s">
        <v>165</v>
      </c>
      <c r="H432" s="136">
        <v>0.24</v>
      </c>
      <c r="I432" s="137"/>
      <c r="J432" s="138">
        <f>ROUND(I432*H432,2)</f>
        <v>0</v>
      </c>
      <c r="K432" s="134" t="s">
        <v>1251</v>
      </c>
      <c r="L432" s="33"/>
      <c r="M432" s="139" t="s">
        <v>19</v>
      </c>
      <c r="N432" s="140" t="s">
        <v>40</v>
      </c>
      <c r="P432" s="141">
        <f>O432*H432</f>
        <v>0</v>
      </c>
      <c r="Q432" s="141">
        <v>0</v>
      </c>
      <c r="R432" s="141">
        <f>Q432*H432</f>
        <v>0</v>
      </c>
      <c r="S432" s="141">
        <v>0.56999999999999995</v>
      </c>
      <c r="T432" s="142">
        <f>S432*H432</f>
        <v>0.13679999999999998</v>
      </c>
      <c r="AR432" s="143" t="s">
        <v>167</v>
      </c>
      <c r="AT432" s="143" t="s">
        <v>162</v>
      </c>
      <c r="AU432" s="143" t="s">
        <v>79</v>
      </c>
      <c r="AY432" s="18" t="s">
        <v>160</v>
      </c>
      <c r="BE432" s="144">
        <f>IF(N432="základní",J432,0)</f>
        <v>0</v>
      </c>
      <c r="BF432" s="144">
        <f>IF(N432="snížená",J432,0)</f>
        <v>0</v>
      </c>
      <c r="BG432" s="144">
        <f>IF(N432="zákl. přenesená",J432,0)</f>
        <v>0</v>
      </c>
      <c r="BH432" s="144">
        <f>IF(N432="sníž. přenesená",J432,0)</f>
        <v>0</v>
      </c>
      <c r="BI432" s="144">
        <f>IF(N432="nulová",J432,0)</f>
        <v>0</v>
      </c>
      <c r="BJ432" s="18" t="s">
        <v>77</v>
      </c>
      <c r="BK432" s="144">
        <f>ROUND(I432*H432,2)</f>
        <v>0</v>
      </c>
      <c r="BL432" s="18" t="s">
        <v>167</v>
      </c>
      <c r="BM432" s="143" t="s">
        <v>2521</v>
      </c>
    </row>
    <row r="433" spans="2:65" s="1" customFormat="1" ht="11.25">
      <c r="B433" s="33"/>
      <c r="D433" s="145" t="s">
        <v>169</v>
      </c>
      <c r="F433" s="146" t="s">
        <v>2522</v>
      </c>
      <c r="I433" s="147"/>
      <c r="L433" s="33"/>
      <c r="M433" s="148"/>
      <c r="T433" s="54"/>
      <c r="AT433" s="18" t="s">
        <v>169</v>
      </c>
      <c r="AU433" s="18" t="s">
        <v>79</v>
      </c>
    </row>
    <row r="434" spans="2:65" s="1" customFormat="1" ht="11.25">
      <c r="B434" s="33"/>
      <c r="D434" s="193" t="s">
        <v>1254</v>
      </c>
      <c r="F434" s="194" t="s">
        <v>2523</v>
      </c>
      <c r="I434" s="147"/>
      <c r="L434" s="33"/>
      <c r="M434" s="148"/>
      <c r="T434" s="54"/>
      <c r="AT434" s="18" t="s">
        <v>1254</v>
      </c>
      <c r="AU434" s="18" t="s">
        <v>79</v>
      </c>
    </row>
    <row r="435" spans="2:65" s="12" customFormat="1" ht="11.25">
      <c r="B435" s="149"/>
      <c r="D435" s="145" t="s">
        <v>171</v>
      </c>
      <c r="E435" s="150" t="s">
        <v>19</v>
      </c>
      <c r="F435" s="151" t="s">
        <v>2524</v>
      </c>
      <c r="H435" s="152">
        <v>0.24</v>
      </c>
      <c r="I435" s="153"/>
      <c r="L435" s="149"/>
      <c r="M435" s="154"/>
      <c r="T435" s="155"/>
      <c r="AT435" s="150" t="s">
        <v>171</v>
      </c>
      <c r="AU435" s="150" t="s">
        <v>79</v>
      </c>
      <c r="AV435" s="12" t="s">
        <v>79</v>
      </c>
      <c r="AW435" s="12" t="s">
        <v>31</v>
      </c>
      <c r="AX435" s="12" t="s">
        <v>77</v>
      </c>
      <c r="AY435" s="150" t="s">
        <v>160</v>
      </c>
    </row>
    <row r="436" spans="2:65" s="1" customFormat="1" ht="16.5" customHeight="1">
      <c r="B436" s="33"/>
      <c r="C436" s="132" t="s">
        <v>560</v>
      </c>
      <c r="D436" s="132" t="s">
        <v>162</v>
      </c>
      <c r="E436" s="133" t="s">
        <v>2525</v>
      </c>
      <c r="F436" s="134" t="s">
        <v>2526</v>
      </c>
      <c r="G436" s="135" t="s">
        <v>203</v>
      </c>
      <c r="H436" s="136">
        <v>7130.07</v>
      </c>
      <c r="I436" s="137"/>
      <c r="J436" s="138">
        <f>ROUND(I436*H436,2)</f>
        <v>0</v>
      </c>
      <c r="K436" s="134" t="s">
        <v>1251</v>
      </c>
      <c r="L436" s="33"/>
      <c r="M436" s="139" t="s">
        <v>19</v>
      </c>
      <c r="N436" s="140" t="s">
        <v>40</v>
      </c>
      <c r="P436" s="141">
        <f>O436*H436</f>
        <v>0</v>
      </c>
      <c r="Q436" s="141">
        <v>0</v>
      </c>
      <c r="R436" s="141">
        <f>Q436*H436</f>
        <v>0</v>
      </c>
      <c r="S436" s="141">
        <v>1E-3</v>
      </c>
      <c r="T436" s="142">
        <f>S436*H436</f>
        <v>7.1300699999999999</v>
      </c>
      <c r="AR436" s="143" t="s">
        <v>167</v>
      </c>
      <c r="AT436" s="143" t="s">
        <v>162</v>
      </c>
      <c r="AU436" s="143" t="s">
        <v>79</v>
      </c>
      <c r="AY436" s="18" t="s">
        <v>160</v>
      </c>
      <c r="BE436" s="144">
        <f>IF(N436="základní",J436,0)</f>
        <v>0</v>
      </c>
      <c r="BF436" s="144">
        <f>IF(N436="snížená",J436,0)</f>
        <v>0</v>
      </c>
      <c r="BG436" s="144">
        <f>IF(N436="zákl. přenesená",J436,0)</f>
        <v>0</v>
      </c>
      <c r="BH436" s="144">
        <f>IF(N436="sníž. přenesená",J436,0)</f>
        <v>0</v>
      </c>
      <c r="BI436" s="144">
        <f>IF(N436="nulová",J436,0)</f>
        <v>0</v>
      </c>
      <c r="BJ436" s="18" t="s">
        <v>77</v>
      </c>
      <c r="BK436" s="144">
        <f>ROUND(I436*H436,2)</f>
        <v>0</v>
      </c>
      <c r="BL436" s="18" t="s">
        <v>167</v>
      </c>
      <c r="BM436" s="143" t="s">
        <v>2527</v>
      </c>
    </row>
    <row r="437" spans="2:65" s="1" customFormat="1" ht="19.5">
      <c r="B437" s="33"/>
      <c r="D437" s="145" t="s">
        <v>169</v>
      </c>
      <c r="F437" s="146" t="s">
        <v>2528</v>
      </c>
      <c r="I437" s="147"/>
      <c r="L437" s="33"/>
      <c r="M437" s="148"/>
      <c r="T437" s="54"/>
      <c r="AT437" s="18" t="s">
        <v>169</v>
      </c>
      <c r="AU437" s="18" t="s">
        <v>79</v>
      </c>
    </row>
    <row r="438" spans="2:65" s="1" customFormat="1" ht="11.25">
      <c r="B438" s="33"/>
      <c r="D438" s="193" t="s">
        <v>1254</v>
      </c>
      <c r="F438" s="194" t="s">
        <v>2529</v>
      </c>
      <c r="I438" s="147"/>
      <c r="L438" s="33"/>
      <c r="M438" s="148"/>
      <c r="T438" s="54"/>
      <c r="AT438" s="18" t="s">
        <v>1254</v>
      </c>
      <c r="AU438" s="18" t="s">
        <v>79</v>
      </c>
    </row>
    <row r="439" spans="2:65" s="12" customFormat="1" ht="11.25">
      <c r="B439" s="149"/>
      <c r="D439" s="145" t="s">
        <v>171</v>
      </c>
      <c r="E439" s="150" t="s">
        <v>19</v>
      </c>
      <c r="F439" s="151" t="s">
        <v>2530</v>
      </c>
      <c r="H439" s="152">
        <v>319.5</v>
      </c>
      <c r="I439" s="153"/>
      <c r="L439" s="149"/>
      <c r="M439" s="154"/>
      <c r="T439" s="155"/>
      <c r="AT439" s="150" t="s">
        <v>171</v>
      </c>
      <c r="AU439" s="150" t="s">
        <v>79</v>
      </c>
      <c r="AV439" s="12" t="s">
        <v>79</v>
      </c>
      <c r="AW439" s="12" t="s">
        <v>31</v>
      </c>
      <c r="AX439" s="12" t="s">
        <v>69</v>
      </c>
      <c r="AY439" s="150" t="s">
        <v>160</v>
      </c>
    </row>
    <row r="440" spans="2:65" s="12" customFormat="1" ht="11.25">
      <c r="B440" s="149"/>
      <c r="D440" s="145" t="s">
        <v>171</v>
      </c>
      <c r="E440" s="150" t="s">
        <v>19</v>
      </c>
      <c r="F440" s="151" t="s">
        <v>2531</v>
      </c>
      <c r="H440" s="152">
        <v>113.04</v>
      </c>
      <c r="I440" s="153"/>
      <c r="L440" s="149"/>
      <c r="M440" s="154"/>
      <c r="T440" s="155"/>
      <c r="AT440" s="150" t="s">
        <v>171</v>
      </c>
      <c r="AU440" s="150" t="s">
        <v>79</v>
      </c>
      <c r="AV440" s="12" t="s">
        <v>79</v>
      </c>
      <c r="AW440" s="12" t="s">
        <v>31</v>
      </c>
      <c r="AX440" s="12" t="s">
        <v>69</v>
      </c>
      <c r="AY440" s="150" t="s">
        <v>160</v>
      </c>
    </row>
    <row r="441" spans="2:65" s="12" customFormat="1" ht="11.25">
      <c r="B441" s="149"/>
      <c r="D441" s="145" t="s">
        <v>171</v>
      </c>
      <c r="E441" s="150" t="s">
        <v>19</v>
      </c>
      <c r="F441" s="151" t="s">
        <v>2532</v>
      </c>
      <c r="H441" s="152">
        <v>1055.04</v>
      </c>
      <c r="I441" s="153"/>
      <c r="L441" s="149"/>
      <c r="M441" s="154"/>
      <c r="T441" s="155"/>
      <c r="AT441" s="150" t="s">
        <v>171</v>
      </c>
      <c r="AU441" s="150" t="s">
        <v>79</v>
      </c>
      <c r="AV441" s="12" t="s">
        <v>79</v>
      </c>
      <c r="AW441" s="12" t="s">
        <v>31</v>
      </c>
      <c r="AX441" s="12" t="s">
        <v>69</v>
      </c>
      <c r="AY441" s="150" t="s">
        <v>160</v>
      </c>
    </row>
    <row r="442" spans="2:65" s="12" customFormat="1" ht="11.25">
      <c r="B442" s="149"/>
      <c r="D442" s="145" t="s">
        <v>171</v>
      </c>
      <c r="E442" s="150" t="s">
        <v>19</v>
      </c>
      <c r="F442" s="151" t="s">
        <v>2533</v>
      </c>
      <c r="H442" s="152">
        <v>301.44</v>
      </c>
      <c r="I442" s="153"/>
      <c r="L442" s="149"/>
      <c r="M442" s="154"/>
      <c r="T442" s="155"/>
      <c r="AT442" s="150" t="s">
        <v>171</v>
      </c>
      <c r="AU442" s="150" t="s">
        <v>79</v>
      </c>
      <c r="AV442" s="12" t="s">
        <v>79</v>
      </c>
      <c r="AW442" s="12" t="s">
        <v>31</v>
      </c>
      <c r="AX442" s="12" t="s">
        <v>69</v>
      </c>
      <c r="AY442" s="150" t="s">
        <v>160</v>
      </c>
    </row>
    <row r="443" spans="2:65" s="12" customFormat="1" ht="11.25">
      <c r="B443" s="149"/>
      <c r="D443" s="145" t="s">
        <v>171</v>
      </c>
      <c r="E443" s="150" t="s">
        <v>19</v>
      </c>
      <c r="F443" s="151" t="s">
        <v>2534</v>
      </c>
      <c r="H443" s="152">
        <v>1884</v>
      </c>
      <c r="I443" s="153"/>
      <c r="L443" s="149"/>
      <c r="M443" s="154"/>
      <c r="T443" s="155"/>
      <c r="AT443" s="150" t="s">
        <v>171</v>
      </c>
      <c r="AU443" s="150" t="s">
        <v>79</v>
      </c>
      <c r="AV443" s="12" t="s">
        <v>79</v>
      </c>
      <c r="AW443" s="12" t="s">
        <v>31</v>
      </c>
      <c r="AX443" s="12" t="s">
        <v>69</v>
      </c>
      <c r="AY443" s="150" t="s">
        <v>160</v>
      </c>
    </row>
    <row r="444" spans="2:65" s="12" customFormat="1" ht="11.25">
      <c r="B444" s="149"/>
      <c r="D444" s="145" t="s">
        <v>171</v>
      </c>
      <c r="E444" s="150" t="s">
        <v>19</v>
      </c>
      <c r="F444" s="151" t="s">
        <v>2535</v>
      </c>
      <c r="H444" s="152">
        <v>565.20000000000005</v>
      </c>
      <c r="I444" s="153"/>
      <c r="L444" s="149"/>
      <c r="M444" s="154"/>
      <c r="T444" s="155"/>
      <c r="AT444" s="150" t="s">
        <v>171</v>
      </c>
      <c r="AU444" s="150" t="s">
        <v>79</v>
      </c>
      <c r="AV444" s="12" t="s">
        <v>79</v>
      </c>
      <c r="AW444" s="12" t="s">
        <v>31</v>
      </c>
      <c r="AX444" s="12" t="s">
        <v>69</v>
      </c>
      <c r="AY444" s="150" t="s">
        <v>160</v>
      </c>
    </row>
    <row r="445" spans="2:65" s="12" customFormat="1" ht="11.25">
      <c r="B445" s="149"/>
      <c r="D445" s="145" t="s">
        <v>171</v>
      </c>
      <c r="E445" s="150" t="s">
        <v>19</v>
      </c>
      <c r="F445" s="151" t="s">
        <v>2536</v>
      </c>
      <c r="H445" s="152">
        <v>62.8</v>
      </c>
      <c r="I445" s="153"/>
      <c r="L445" s="149"/>
      <c r="M445" s="154"/>
      <c r="T445" s="155"/>
      <c r="AT445" s="150" t="s">
        <v>171</v>
      </c>
      <c r="AU445" s="150" t="s">
        <v>79</v>
      </c>
      <c r="AV445" s="12" t="s">
        <v>79</v>
      </c>
      <c r="AW445" s="12" t="s">
        <v>31</v>
      </c>
      <c r="AX445" s="12" t="s">
        <v>69</v>
      </c>
      <c r="AY445" s="150" t="s">
        <v>160</v>
      </c>
    </row>
    <row r="446" spans="2:65" s="12" customFormat="1" ht="11.25">
      <c r="B446" s="149"/>
      <c r="D446" s="145" t="s">
        <v>171</v>
      </c>
      <c r="E446" s="150" t="s">
        <v>19</v>
      </c>
      <c r="F446" s="151" t="s">
        <v>2537</v>
      </c>
      <c r="H446" s="152">
        <v>785</v>
      </c>
      <c r="I446" s="153"/>
      <c r="L446" s="149"/>
      <c r="M446" s="154"/>
      <c r="T446" s="155"/>
      <c r="AT446" s="150" t="s">
        <v>171</v>
      </c>
      <c r="AU446" s="150" t="s">
        <v>79</v>
      </c>
      <c r="AV446" s="12" t="s">
        <v>79</v>
      </c>
      <c r="AW446" s="12" t="s">
        <v>31</v>
      </c>
      <c r="AX446" s="12" t="s">
        <v>69</v>
      </c>
      <c r="AY446" s="150" t="s">
        <v>160</v>
      </c>
    </row>
    <row r="447" spans="2:65" s="12" customFormat="1" ht="11.25">
      <c r="B447" s="149"/>
      <c r="D447" s="145" t="s">
        <v>171</v>
      </c>
      <c r="E447" s="150" t="s">
        <v>19</v>
      </c>
      <c r="F447" s="151" t="s">
        <v>2538</v>
      </c>
      <c r="H447" s="152">
        <v>365.02499999999998</v>
      </c>
      <c r="I447" s="153"/>
      <c r="L447" s="149"/>
      <c r="M447" s="154"/>
      <c r="T447" s="155"/>
      <c r="AT447" s="150" t="s">
        <v>171</v>
      </c>
      <c r="AU447" s="150" t="s">
        <v>79</v>
      </c>
      <c r="AV447" s="12" t="s">
        <v>79</v>
      </c>
      <c r="AW447" s="12" t="s">
        <v>31</v>
      </c>
      <c r="AX447" s="12" t="s">
        <v>69</v>
      </c>
      <c r="AY447" s="150" t="s">
        <v>160</v>
      </c>
    </row>
    <row r="448" spans="2:65" s="12" customFormat="1" ht="11.25">
      <c r="B448" s="149"/>
      <c r="D448" s="145" t="s">
        <v>171</v>
      </c>
      <c r="E448" s="150" t="s">
        <v>19</v>
      </c>
      <c r="F448" s="151" t="s">
        <v>2539</v>
      </c>
      <c r="H448" s="152">
        <v>55</v>
      </c>
      <c r="I448" s="153"/>
      <c r="L448" s="149"/>
      <c r="M448" s="154"/>
      <c r="T448" s="155"/>
      <c r="AT448" s="150" t="s">
        <v>171</v>
      </c>
      <c r="AU448" s="150" t="s">
        <v>79</v>
      </c>
      <c r="AV448" s="12" t="s">
        <v>79</v>
      </c>
      <c r="AW448" s="12" t="s">
        <v>31</v>
      </c>
      <c r="AX448" s="12" t="s">
        <v>69</v>
      </c>
      <c r="AY448" s="150" t="s">
        <v>160</v>
      </c>
    </row>
    <row r="449" spans="2:65" s="12" customFormat="1" ht="11.25">
      <c r="B449" s="149"/>
      <c r="D449" s="145" t="s">
        <v>171</v>
      </c>
      <c r="E449" s="150" t="s">
        <v>19</v>
      </c>
      <c r="F449" s="151" t="s">
        <v>2540</v>
      </c>
      <c r="H449" s="152">
        <v>282.60000000000002</v>
      </c>
      <c r="I449" s="153"/>
      <c r="L449" s="149"/>
      <c r="M449" s="154"/>
      <c r="T449" s="155"/>
      <c r="AT449" s="150" t="s">
        <v>171</v>
      </c>
      <c r="AU449" s="150" t="s">
        <v>79</v>
      </c>
      <c r="AV449" s="12" t="s">
        <v>79</v>
      </c>
      <c r="AW449" s="12" t="s">
        <v>31</v>
      </c>
      <c r="AX449" s="12" t="s">
        <v>69</v>
      </c>
      <c r="AY449" s="150" t="s">
        <v>160</v>
      </c>
    </row>
    <row r="450" spans="2:65" s="12" customFormat="1" ht="11.25">
      <c r="B450" s="149"/>
      <c r="D450" s="145" t="s">
        <v>171</v>
      </c>
      <c r="E450" s="150" t="s">
        <v>19</v>
      </c>
      <c r="F450" s="151" t="s">
        <v>2541</v>
      </c>
      <c r="H450" s="152">
        <v>153.07499999999999</v>
      </c>
      <c r="I450" s="153"/>
      <c r="L450" s="149"/>
      <c r="M450" s="154"/>
      <c r="T450" s="155"/>
      <c r="AT450" s="150" t="s">
        <v>171</v>
      </c>
      <c r="AU450" s="150" t="s">
        <v>79</v>
      </c>
      <c r="AV450" s="12" t="s">
        <v>79</v>
      </c>
      <c r="AW450" s="12" t="s">
        <v>31</v>
      </c>
      <c r="AX450" s="12" t="s">
        <v>69</v>
      </c>
      <c r="AY450" s="150" t="s">
        <v>160</v>
      </c>
    </row>
    <row r="451" spans="2:65" s="12" customFormat="1" ht="11.25">
      <c r="B451" s="149"/>
      <c r="D451" s="145" t="s">
        <v>171</v>
      </c>
      <c r="E451" s="150" t="s">
        <v>19</v>
      </c>
      <c r="F451" s="151" t="s">
        <v>2542</v>
      </c>
      <c r="H451" s="152">
        <v>1188.3499999999999</v>
      </c>
      <c r="I451" s="153"/>
      <c r="L451" s="149"/>
      <c r="M451" s="154"/>
      <c r="T451" s="155"/>
      <c r="AT451" s="150" t="s">
        <v>171</v>
      </c>
      <c r="AU451" s="150" t="s">
        <v>79</v>
      </c>
      <c r="AV451" s="12" t="s">
        <v>79</v>
      </c>
      <c r="AW451" s="12" t="s">
        <v>31</v>
      </c>
      <c r="AX451" s="12" t="s">
        <v>69</v>
      </c>
      <c r="AY451" s="150" t="s">
        <v>160</v>
      </c>
    </row>
    <row r="452" spans="2:65" s="13" customFormat="1" ht="11.25">
      <c r="B452" s="156"/>
      <c r="D452" s="145" t="s">
        <v>171</v>
      </c>
      <c r="E452" s="157" t="s">
        <v>19</v>
      </c>
      <c r="F452" s="158" t="s">
        <v>184</v>
      </c>
      <c r="H452" s="159">
        <v>7130.07</v>
      </c>
      <c r="I452" s="160"/>
      <c r="L452" s="156"/>
      <c r="M452" s="161"/>
      <c r="T452" s="162"/>
      <c r="AT452" s="157" t="s">
        <v>171</v>
      </c>
      <c r="AU452" s="157" t="s">
        <v>79</v>
      </c>
      <c r="AV452" s="13" t="s">
        <v>167</v>
      </c>
      <c r="AW452" s="13" t="s">
        <v>31</v>
      </c>
      <c r="AX452" s="13" t="s">
        <v>77</v>
      </c>
      <c r="AY452" s="157" t="s">
        <v>160</v>
      </c>
    </row>
    <row r="453" spans="2:65" s="1" customFormat="1" ht="16.5" customHeight="1">
      <c r="B453" s="33"/>
      <c r="C453" s="132" t="s">
        <v>566</v>
      </c>
      <c r="D453" s="132" t="s">
        <v>162</v>
      </c>
      <c r="E453" s="133" t="s">
        <v>2543</v>
      </c>
      <c r="F453" s="134" t="s">
        <v>2544</v>
      </c>
      <c r="G453" s="135" t="s">
        <v>313</v>
      </c>
      <c r="H453" s="136">
        <v>2</v>
      </c>
      <c r="I453" s="137"/>
      <c r="J453" s="138">
        <f>ROUND(I453*H453,2)</f>
        <v>0</v>
      </c>
      <c r="K453" s="134" t="s">
        <v>1251</v>
      </c>
      <c r="L453" s="33"/>
      <c r="M453" s="139" t="s">
        <v>19</v>
      </c>
      <c r="N453" s="140" t="s">
        <v>40</v>
      </c>
      <c r="P453" s="141">
        <f>O453*H453</f>
        <v>0</v>
      </c>
      <c r="Q453" s="141">
        <v>9.0000000000000006E-5</v>
      </c>
      <c r="R453" s="141">
        <f>Q453*H453</f>
        <v>1.8000000000000001E-4</v>
      </c>
      <c r="S453" s="141">
        <v>0</v>
      </c>
      <c r="T453" s="142">
        <f>S453*H453</f>
        <v>0</v>
      </c>
      <c r="AR453" s="143" t="s">
        <v>167</v>
      </c>
      <c r="AT453" s="143" t="s">
        <v>162</v>
      </c>
      <c r="AU453" s="143" t="s">
        <v>79</v>
      </c>
      <c r="AY453" s="18" t="s">
        <v>160</v>
      </c>
      <c r="BE453" s="144">
        <f>IF(N453="základní",J453,0)</f>
        <v>0</v>
      </c>
      <c r="BF453" s="144">
        <f>IF(N453="snížená",J453,0)</f>
        <v>0</v>
      </c>
      <c r="BG453" s="144">
        <f>IF(N453="zákl. přenesená",J453,0)</f>
        <v>0</v>
      </c>
      <c r="BH453" s="144">
        <f>IF(N453="sníž. přenesená",J453,0)</f>
        <v>0</v>
      </c>
      <c r="BI453" s="144">
        <f>IF(N453="nulová",J453,0)</f>
        <v>0</v>
      </c>
      <c r="BJ453" s="18" t="s">
        <v>77</v>
      </c>
      <c r="BK453" s="144">
        <f>ROUND(I453*H453,2)</f>
        <v>0</v>
      </c>
      <c r="BL453" s="18" t="s">
        <v>167</v>
      </c>
      <c r="BM453" s="143" t="s">
        <v>2545</v>
      </c>
    </row>
    <row r="454" spans="2:65" s="1" customFormat="1" ht="11.25">
      <c r="B454" s="33"/>
      <c r="D454" s="145" t="s">
        <v>169</v>
      </c>
      <c r="F454" s="146" t="s">
        <v>2546</v>
      </c>
      <c r="I454" s="147"/>
      <c r="L454" s="33"/>
      <c r="M454" s="148"/>
      <c r="T454" s="54"/>
      <c r="AT454" s="18" t="s">
        <v>169</v>
      </c>
      <c r="AU454" s="18" t="s">
        <v>79</v>
      </c>
    </row>
    <row r="455" spans="2:65" s="1" customFormat="1" ht="11.25">
      <c r="B455" s="33"/>
      <c r="D455" s="193" t="s">
        <v>1254</v>
      </c>
      <c r="F455" s="194" t="s">
        <v>2547</v>
      </c>
      <c r="I455" s="147"/>
      <c r="L455" s="33"/>
      <c r="M455" s="148"/>
      <c r="T455" s="54"/>
      <c r="AT455" s="18" t="s">
        <v>1254</v>
      </c>
      <c r="AU455" s="18" t="s">
        <v>79</v>
      </c>
    </row>
    <row r="456" spans="2:65" s="1" customFormat="1" ht="16.5" customHeight="1">
      <c r="B456" s="33"/>
      <c r="C456" s="132" t="s">
        <v>575</v>
      </c>
      <c r="D456" s="132" t="s">
        <v>162</v>
      </c>
      <c r="E456" s="133" t="s">
        <v>2548</v>
      </c>
      <c r="F456" s="134" t="s">
        <v>2549</v>
      </c>
      <c r="G456" s="135" t="s">
        <v>313</v>
      </c>
      <c r="H456" s="136">
        <v>1</v>
      </c>
      <c r="I456" s="137"/>
      <c r="J456" s="138">
        <f>ROUND(I456*H456,2)</f>
        <v>0</v>
      </c>
      <c r="K456" s="134" t="s">
        <v>1251</v>
      </c>
      <c r="L456" s="33"/>
      <c r="M456" s="139" t="s">
        <v>19</v>
      </c>
      <c r="N456" s="140" t="s">
        <v>40</v>
      </c>
      <c r="P456" s="141">
        <f>O456*H456</f>
        <v>0</v>
      </c>
      <c r="Q456" s="141">
        <v>1.7000000000000001E-4</v>
      </c>
      <c r="R456" s="141">
        <f>Q456*H456</f>
        <v>1.7000000000000001E-4</v>
      </c>
      <c r="S456" s="141">
        <v>0</v>
      </c>
      <c r="T456" s="142">
        <f>S456*H456</f>
        <v>0</v>
      </c>
      <c r="AR456" s="143" t="s">
        <v>167</v>
      </c>
      <c r="AT456" s="143" t="s">
        <v>162</v>
      </c>
      <c r="AU456" s="143" t="s">
        <v>79</v>
      </c>
      <c r="AY456" s="18" t="s">
        <v>160</v>
      </c>
      <c r="BE456" s="144">
        <f>IF(N456="základní",J456,0)</f>
        <v>0</v>
      </c>
      <c r="BF456" s="144">
        <f>IF(N456="snížená",J456,0)</f>
        <v>0</v>
      </c>
      <c r="BG456" s="144">
        <f>IF(N456="zákl. přenesená",J456,0)</f>
        <v>0</v>
      </c>
      <c r="BH456" s="144">
        <f>IF(N456="sníž. přenesená",J456,0)</f>
        <v>0</v>
      </c>
      <c r="BI456" s="144">
        <f>IF(N456="nulová",J456,0)</f>
        <v>0</v>
      </c>
      <c r="BJ456" s="18" t="s">
        <v>77</v>
      </c>
      <c r="BK456" s="144">
        <f>ROUND(I456*H456,2)</f>
        <v>0</v>
      </c>
      <c r="BL456" s="18" t="s">
        <v>167</v>
      </c>
      <c r="BM456" s="143" t="s">
        <v>2550</v>
      </c>
    </row>
    <row r="457" spans="2:65" s="1" customFormat="1" ht="11.25">
      <c r="B457" s="33"/>
      <c r="D457" s="145" t="s">
        <v>169</v>
      </c>
      <c r="F457" s="146" t="s">
        <v>2551</v>
      </c>
      <c r="I457" s="147"/>
      <c r="L457" s="33"/>
      <c r="M457" s="148"/>
      <c r="T457" s="54"/>
      <c r="AT457" s="18" t="s">
        <v>169</v>
      </c>
      <c r="AU457" s="18" t="s">
        <v>79</v>
      </c>
    </row>
    <row r="458" spans="2:65" s="1" customFormat="1" ht="11.25">
      <c r="B458" s="33"/>
      <c r="D458" s="193" t="s">
        <v>1254</v>
      </c>
      <c r="F458" s="194" t="s">
        <v>2552</v>
      </c>
      <c r="I458" s="147"/>
      <c r="L458" s="33"/>
      <c r="M458" s="148"/>
      <c r="T458" s="54"/>
      <c r="AT458" s="18" t="s">
        <v>1254</v>
      </c>
      <c r="AU458" s="18" t="s">
        <v>79</v>
      </c>
    </row>
    <row r="459" spans="2:65" s="1" customFormat="1" ht="21.75" customHeight="1">
      <c r="B459" s="33"/>
      <c r="C459" s="132" t="s">
        <v>581</v>
      </c>
      <c r="D459" s="132" t="s">
        <v>162</v>
      </c>
      <c r="E459" s="133" t="s">
        <v>2553</v>
      </c>
      <c r="F459" s="134" t="s">
        <v>2554</v>
      </c>
      <c r="G459" s="135" t="s">
        <v>298</v>
      </c>
      <c r="H459" s="136">
        <v>24</v>
      </c>
      <c r="I459" s="137"/>
      <c r="J459" s="138">
        <f>ROUND(I459*H459,2)</f>
        <v>0</v>
      </c>
      <c r="K459" s="134" t="s">
        <v>1251</v>
      </c>
      <c r="L459" s="33"/>
      <c r="M459" s="139" t="s">
        <v>19</v>
      </c>
      <c r="N459" s="140" t="s">
        <v>40</v>
      </c>
      <c r="P459" s="141">
        <f>O459*H459</f>
        <v>0</v>
      </c>
      <c r="Q459" s="141">
        <v>5.1999999999999995E-4</v>
      </c>
      <c r="R459" s="141">
        <f>Q459*H459</f>
        <v>1.2479999999999998E-2</v>
      </c>
      <c r="S459" s="141">
        <v>0</v>
      </c>
      <c r="T459" s="142">
        <f>S459*H459</f>
        <v>0</v>
      </c>
      <c r="AR459" s="143" t="s">
        <v>167</v>
      </c>
      <c r="AT459" s="143" t="s">
        <v>162</v>
      </c>
      <c r="AU459" s="143" t="s">
        <v>79</v>
      </c>
      <c r="AY459" s="18" t="s">
        <v>160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8" t="s">
        <v>77</v>
      </c>
      <c r="BK459" s="144">
        <f>ROUND(I459*H459,2)</f>
        <v>0</v>
      </c>
      <c r="BL459" s="18" t="s">
        <v>167</v>
      </c>
      <c r="BM459" s="143" t="s">
        <v>2555</v>
      </c>
    </row>
    <row r="460" spans="2:65" s="1" customFormat="1" ht="11.25">
      <c r="B460" s="33"/>
      <c r="D460" s="145" t="s">
        <v>169</v>
      </c>
      <c r="F460" s="146" t="s">
        <v>2556</v>
      </c>
      <c r="I460" s="147"/>
      <c r="L460" s="33"/>
      <c r="M460" s="148"/>
      <c r="T460" s="54"/>
      <c r="AT460" s="18" t="s">
        <v>169</v>
      </c>
      <c r="AU460" s="18" t="s">
        <v>79</v>
      </c>
    </row>
    <row r="461" spans="2:65" s="1" customFormat="1" ht="11.25">
      <c r="B461" s="33"/>
      <c r="D461" s="193" t="s">
        <v>1254</v>
      </c>
      <c r="F461" s="194" t="s">
        <v>2557</v>
      </c>
      <c r="I461" s="147"/>
      <c r="L461" s="33"/>
      <c r="M461" s="148"/>
      <c r="T461" s="54"/>
      <c r="AT461" s="18" t="s">
        <v>1254</v>
      </c>
      <c r="AU461" s="18" t="s">
        <v>79</v>
      </c>
    </row>
    <row r="462" spans="2:65" s="12" customFormat="1" ht="11.25">
      <c r="B462" s="149"/>
      <c r="D462" s="145" t="s">
        <v>171</v>
      </c>
      <c r="E462" s="150" t="s">
        <v>19</v>
      </c>
      <c r="F462" s="151" t="s">
        <v>2558</v>
      </c>
      <c r="H462" s="152">
        <v>24</v>
      </c>
      <c r="I462" s="153"/>
      <c r="L462" s="149"/>
      <c r="M462" s="154"/>
      <c r="T462" s="155"/>
      <c r="AT462" s="150" t="s">
        <v>171</v>
      </c>
      <c r="AU462" s="150" t="s">
        <v>79</v>
      </c>
      <c r="AV462" s="12" t="s">
        <v>79</v>
      </c>
      <c r="AW462" s="12" t="s">
        <v>31</v>
      </c>
      <c r="AX462" s="12" t="s">
        <v>77</v>
      </c>
      <c r="AY462" s="150" t="s">
        <v>160</v>
      </c>
    </row>
    <row r="463" spans="2:65" s="1" customFormat="1" ht="16.5" customHeight="1">
      <c r="B463" s="33"/>
      <c r="C463" s="163" t="s">
        <v>264</v>
      </c>
      <c r="D463" s="163" t="s">
        <v>200</v>
      </c>
      <c r="E463" s="164" t="s">
        <v>2559</v>
      </c>
      <c r="F463" s="165" t="s">
        <v>2560</v>
      </c>
      <c r="G463" s="166" t="s">
        <v>233</v>
      </c>
      <c r="H463" s="167">
        <v>2.1999999999999999E-2</v>
      </c>
      <c r="I463" s="168"/>
      <c r="J463" s="169">
        <f>ROUND(I463*H463,2)</f>
        <v>0</v>
      </c>
      <c r="K463" s="165" t="s">
        <v>1251</v>
      </c>
      <c r="L463" s="170"/>
      <c r="M463" s="171" t="s">
        <v>19</v>
      </c>
      <c r="N463" s="172" t="s">
        <v>40</v>
      </c>
      <c r="P463" s="141">
        <f>O463*H463</f>
        <v>0</v>
      </c>
      <c r="Q463" s="141">
        <v>1</v>
      </c>
      <c r="R463" s="141">
        <f>Q463*H463</f>
        <v>2.1999999999999999E-2</v>
      </c>
      <c r="S463" s="141">
        <v>0</v>
      </c>
      <c r="T463" s="142">
        <f>S463*H463</f>
        <v>0</v>
      </c>
      <c r="AR463" s="143" t="s">
        <v>204</v>
      </c>
      <c r="AT463" s="143" t="s">
        <v>200</v>
      </c>
      <c r="AU463" s="143" t="s">
        <v>79</v>
      </c>
      <c r="AY463" s="18" t="s">
        <v>160</v>
      </c>
      <c r="BE463" s="144">
        <f>IF(N463="základní",J463,0)</f>
        <v>0</v>
      </c>
      <c r="BF463" s="144">
        <f>IF(N463="snížená",J463,0)</f>
        <v>0</v>
      </c>
      <c r="BG463" s="144">
        <f>IF(N463="zákl. přenesená",J463,0)</f>
        <v>0</v>
      </c>
      <c r="BH463" s="144">
        <f>IF(N463="sníž. přenesená",J463,0)</f>
        <v>0</v>
      </c>
      <c r="BI463" s="144">
        <f>IF(N463="nulová",J463,0)</f>
        <v>0</v>
      </c>
      <c r="BJ463" s="18" t="s">
        <v>77</v>
      </c>
      <c r="BK463" s="144">
        <f>ROUND(I463*H463,2)</f>
        <v>0</v>
      </c>
      <c r="BL463" s="18" t="s">
        <v>167</v>
      </c>
      <c r="BM463" s="143" t="s">
        <v>2561</v>
      </c>
    </row>
    <row r="464" spans="2:65" s="1" customFormat="1" ht="11.25">
      <c r="B464" s="33"/>
      <c r="D464" s="145" t="s">
        <v>169</v>
      </c>
      <c r="F464" s="146" t="s">
        <v>2560</v>
      </c>
      <c r="I464" s="147"/>
      <c r="L464" s="33"/>
      <c r="M464" s="148"/>
      <c r="T464" s="54"/>
      <c r="AT464" s="18" t="s">
        <v>169</v>
      </c>
      <c r="AU464" s="18" t="s">
        <v>79</v>
      </c>
    </row>
    <row r="465" spans="2:65" s="12" customFormat="1" ht="11.25">
      <c r="B465" s="149"/>
      <c r="D465" s="145" t="s">
        <v>171</v>
      </c>
      <c r="E465" s="150" t="s">
        <v>19</v>
      </c>
      <c r="F465" s="151" t="s">
        <v>2562</v>
      </c>
      <c r="H465" s="152">
        <v>2.1999999999999999E-2</v>
      </c>
      <c r="I465" s="153"/>
      <c r="L465" s="149"/>
      <c r="M465" s="154"/>
      <c r="T465" s="155"/>
      <c r="AT465" s="150" t="s">
        <v>171</v>
      </c>
      <c r="AU465" s="150" t="s">
        <v>79</v>
      </c>
      <c r="AV465" s="12" t="s">
        <v>79</v>
      </c>
      <c r="AW465" s="12" t="s">
        <v>31</v>
      </c>
      <c r="AX465" s="12" t="s">
        <v>77</v>
      </c>
      <c r="AY465" s="150" t="s">
        <v>160</v>
      </c>
    </row>
    <row r="466" spans="2:65" s="1" customFormat="1" ht="21.75" customHeight="1">
      <c r="B466" s="33"/>
      <c r="C466" s="132" t="s">
        <v>1674</v>
      </c>
      <c r="D466" s="132" t="s">
        <v>162</v>
      </c>
      <c r="E466" s="133" t="s">
        <v>2563</v>
      </c>
      <c r="F466" s="134" t="s">
        <v>2564</v>
      </c>
      <c r="G466" s="135" t="s">
        <v>298</v>
      </c>
      <c r="H466" s="136">
        <v>36</v>
      </c>
      <c r="I466" s="137"/>
      <c r="J466" s="138">
        <f>ROUND(I466*H466,2)</f>
        <v>0</v>
      </c>
      <c r="K466" s="134" t="s">
        <v>1251</v>
      </c>
      <c r="L466" s="33"/>
      <c r="M466" s="139" t="s">
        <v>19</v>
      </c>
      <c r="N466" s="140" t="s">
        <v>40</v>
      </c>
      <c r="P466" s="141">
        <f>O466*H466</f>
        <v>0</v>
      </c>
      <c r="Q466" s="141">
        <v>7.7999999999999999E-4</v>
      </c>
      <c r="R466" s="141">
        <f>Q466*H466</f>
        <v>2.8080000000000001E-2</v>
      </c>
      <c r="S466" s="141">
        <v>1E-3</v>
      </c>
      <c r="T466" s="142">
        <f>S466*H466</f>
        <v>3.6000000000000004E-2</v>
      </c>
      <c r="AR466" s="143" t="s">
        <v>167</v>
      </c>
      <c r="AT466" s="143" t="s">
        <v>162</v>
      </c>
      <c r="AU466" s="143" t="s">
        <v>79</v>
      </c>
      <c r="AY466" s="18" t="s">
        <v>160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77</v>
      </c>
      <c r="BK466" s="144">
        <f>ROUND(I466*H466,2)</f>
        <v>0</v>
      </c>
      <c r="BL466" s="18" t="s">
        <v>167</v>
      </c>
      <c r="BM466" s="143" t="s">
        <v>2565</v>
      </c>
    </row>
    <row r="467" spans="2:65" s="1" customFormat="1" ht="11.25">
      <c r="B467" s="33"/>
      <c r="D467" s="145" t="s">
        <v>169</v>
      </c>
      <c r="F467" s="146" t="s">
        <v>2566</v>
      </c>
      <c r="I467" s="147"/>
      <c r="L467" s="33"/>
      <c r="M467" s="148"/>
      <c r="T467" s="54"/>
      <c r="AT467" s="18" t="s">
        <v>169</v>
      </c>
      <c r="AU467" s="18" t="s">
        <v>79</v>
      </c>
    </row>
    <row r="468" spans="2:65" s="1" customFormat="1" ht="11.25">
      <c r="B468" s="33"/>
      <c r="D468" s="193" t="s">
        <v>1254</v>
      </c>
      <c r="F468" s="194" t="s">
        <v>2567</v>
      </c>
      <c r="I468" s="147"/>
      <c r="L468" s="33"/>
      <c r="M468" s="148"/>
      <c r="T468" s="54"/>
      <c r="AT468" s="18" t="s">
        <v>1254</v>
      </c>
      <c r="AU468" s="18" t="s">
        <v>79</v>
      </c>
    </row>
    <row r="469" spans="2:65" s="12" customFormat="1" ht="11.25">
      <c r="B469" s="149"/>
      <c r="D469" s="145" t="s">
        <v>171</v>
      </c>
      <c r="E469" s="150" t="s">
        <v>19</v>
      </c>
      <c r="F469" s="151" t="s">
        <v>2568</v>
      </c>
      <c r="H469" s="152">
        <v>36</v>
      </c>
      <c r="I469" s="153"/>
      <c r="L469" s="149"/>
      <c r="M469" s="154"/>
      <c r="T469" s="155"/>
      <c r="AT469" s="150" t="s">
        <v>171</v>
      </c>
      <c r="AU469" s="150" t="s">
        <v>79</v>
      </c>
      <c r="AV469" s="12" t="s">
        <v>79</v>
      </c>
      <c r="AW469" s="12" t="s">
        <v>31</v>
      </c>
      <c r="AX469" s="12" t="s">
        <v>77</v>
      </c>
      <c r="AY469" s="150" t="s">
        <v>160</v>
      </c>
    </row>
    <row r="470" spans="2:65" s="1" customFormat="1" ht="16.5" customHeight="1">
      <c r="B470" s="33"/>
      <c r="C470" s="163" t="s">
        <v>1680</v>
      </c>
      <c r="D470" s="163" t="s">
        <v>200</v>
      </c>
      <c r="E470" s="164" t="s">
        <v>1732</v>
      </c>
      <c r="F470" s="165" t="s">
        <v>1733</v>
      </c>
      <c r="G470" s="166" t="s">
        <v>233</v>
      </c>
      <c r="H470" s="167">
        <v>5.8999999999999997E-2</v>
      </c>
      <c r="I470" s="168"/>
      <c r="J470" s="169">
        <f>ROUND(I470*H470,2)</f>
        <v>0</v>
      </c>
      <c r="K470" s="165" t="s">
        <v>1251</v>
      </c>
      <c r="L470" s="170"/>
      <c r="M470" s="171" t="s">
        <v>19</v>
      </c>
      <c r="N470" s="172" t="s">
        <v>40</v>
      </c>
      <c r="P470" s="141">
        <f>O470*H470</f>
        <v>0</v>
      </c>
      <c r="Q470" s="141">
        <v>1</v>
      </c>
      <c r="R470" s="141">
        <f>Q470*H470</f>
        <v>5.8999999999999997E-2</v>
      </c>
      <c r="S470" s="141">
        <v>0</v>
      </c>
      <c r="T470" s="142">
        <f>S470*H470</f>
        <v>0</v>
      </c>
      <c r="AR470" s="143" t="s">
        <v>204</v>
      </c>
      <c r="AT470" s="143" t="s">
        <v>200</v>
      </c>
      <c r="AU470" s="143" t="s">
        <v>79</v>
      </c>
      <c r="AY470" s="18" t="s">
        <v>160</v>
      </c>
      <c r="BE470" s="144">
        <f>IF(N470="základní",J470,0)</f>
        <v>0</v>
      </c>
      <c r="BF470" s="144">
        <f>IF(N470="snížená",J470,0)</f>
        <v>0</v>
      </c>
      <c r="BG470" s="144">
        <f>IF(N470="zákl. přenesená",J470,0)</f>
        <v>0</v>
      </c>
      <c r="BH470" s="144">
        <f>IF(N470="sníž. přenesená",J470,0)</f>
        <v>0</v>
      </c>
      <c r="BI470" s="144">
        <f>IF(N470="nulová",J470,0)</f>
        <v>0</v>
      </c>
      <c r="BJ470" s="18" t="s">
        <v>77</v>
      </c>
      <c r="BK470" s="144">
        <f>ROUND(I470*H470,2)</f>
        <v>0</v>
      </c>
      <c r="BL470" s="18" t="s">
        <v>167</v>
      </c>
      <c r="BM470" s="143" t="s">
        <v>2569</v>
      </c>
    </row>
    <row r="471" spans="2:65" s="1" customFormat="1" ht="11.25">
      <c r="B471" s="33"/>
      <c r="D471" s="145" t="s">
        <v>169</v>
      </c>
      <c r="F471" s="146" t="s">
        <v>1733</v>
      </c>
      <c r="I471" s="147"/>
      <c r="L471" s="33"/>
      <c r="M471" s="148"/>
      <c r="T471" s="54"/>
      <c r="AT471" s="18" t="s">
        <v>169</v>
      </c>
      <c r="AU471" s="18" t="s">
        <v>79</v>
      </c>
    </row>
    <row r="472" spans="2:65" s="12" customFormat="1" ht="11.25">
      <c r="B472" s="149"/>
      <c r="D472" s="145" t="s">
        <v>171</v>
      </c>
      <c r="E472" s="150" t="s">
        <v>19</v>
      </c>
      <c r="F472" s="151" t="s">
        <v>2570</v>
      </c>
      <c r="H472" s="152">
        <v>5.8999999999999997E-2</v>
      </c>
      <c r="I472" s="153"/>
      <c r="L472" s="149"/>
      <c r="M472" s="154"/>
      <c r="T472" s="155"/>
      <c r="AT472" s="150" t="s">
        <v>171</v>
      </c>
      <c r="AU472" s="150" t="s">
        <v>79</v>
      </c>
      <c r="AV472" s="12" t="s">
        <v>79</v>
      </c>
      <c r="AW472" s="12" t="s">
        <v>31</v>
      </c>
      <c r="AX472" s="12" t="s">
        <v>77</v>
      </c>
      <c r="AY472" s="150" t="s">
        <v>160</v>
      </c>
    </row>
    <row r="473" spans="2:65" s="11" customFormat="1" ht="22.9" customHeight="1">
      <c r="B473" s="120"/>
      <c r="D473" s="121" t="s">
        <v>68</v>
      </c>
      <c r="E473" s="130" t="s">
        <v>1736</v>
      </c>
      <c r="F473" s="130" t="s">
        <v>1737</v>
      </c>
      <c r="I473" s="123"/>
      <c r="J473" s="131">
        <f>BK473</f>
        <v>0</v>
      </c>
      <c r="L473" s="120"/>
      <c r="M473" s="125"/>
      <c r="P473" s="126">
        <f>SUM(P474:P476)</f>
        <v>0</v>
      </c>
      <c r="R473" s="126">
        <f>SUM(R474:R476)</f>
        <v>0</v>
      </c>
      <c r="T473" s="127">
        <f>SUM(T474:T476)</f>
        <v>0</v>
      </c>
      <c r="AR473" s="121" t="s">
        <v>77</v>
      </c>
      <c r="AT473" s="128" t="s">
        <v>68</v>
      </c>
      <c r="AU473" s="128" t="s">
        <v>77</v>
      </c>
      <c r="AY473" s="121" t="s">
        <v>160</v>
      </c>
      <c r="BK473" s="129">
        <f>SUM(BK474:BK476)</f>
        <v>0</v>
      </c>
    </row>
    <row r="474" spans="2:65" s="1" customFormat="1" ht="16.5" customHeight="1">
      <c r="B474" s="33"/>
      <c r="C474" s="132" t="s">
        <v>1688</v>
      </c>
      <c r="D474" s="132" t="s">
        <v>162</v>
      </c>
      <c r="E474" s="133" t="s">
        <v>1739</v>
      </c>
      <c r="F474" s="134" t="s">
        <v>1740</v>
      </c>
      <c r="G474" s="135" t="s">
        <v>233</v>
      </c>
      <c r="H474" s="136">
        <v>2724.5619999999999</v>
      </c>
      <c r="I474" s="137"/>
      <c r="J474" s="138">
        <f>ROUND(I474*H474,2)</f>
        <v>0</v>
      </c>
      <c r="K474" s="134" t="s">
        <v>1251</v>
      </c>
      <c r="L474" s="33"/>
      <c r="M474" s="139" t="s">
        <v>19</v>
      </c>
      <c r="N474" s="140" t="s">
        <v>40</v>
      </c>
      <c r="P474" s="141">
        <f>O474*H474</f>
        <v>0</v>
      </c>
      <c r="Q474" s="141">
        <v>0</v>
      </c>
      <c r="R474" s="141">
        <f>Q474*H474</f>
        <v>0</v>
      </c>
      <c r="S474" s="141">
        <v>0</v>
      </c>
      <c r="T474" s="142">
        <f>S474*H474</f>
        <v>0</v>
      </c>
      <c r="AR474" s="143" t="s">
        <v>167</v>
      </c>
      <c r="AT474" s="143" t="s">
        <v>162</v>
      </c>
      <c r="AU474" s="143" t="s">
        <v>79</v>
      </c>
      <c r="AY474" s="18" t="s">
        <v>160</v>
      </c>
      <c r="BE474" s="144">
        <f>IF(N474="základní",J474,0)</f>
        <v>0</v>
      </c>
      <c r="BF474" s="144">
        <f>IF(N474="snížená",J474,0)</f>
        <v>0</v>
      </c>
      <c r="BG474" s="144">
        <f>IF(N474="zákl. přenesená",J474,0)</f>
        <v>0</v>
      </c>
      <c r="BH474" s="144">
        <f>IF(N474="sníž. přenesená",J474,0)</f>
        <v>0</v>
      </c>
      <c r="BI474" s="144">
        <f>IF(N474="nulová",J474,0)</f>
        <v>0</v>
      </c>
      <c r="BJ474" s="18" t="s">
        <v>77</v>
      </c>
      <c r="BK474" s="144">
        <f>ROUND(I474*H474,2)</f>
        <v>0</v>
      </c>
      <c r="BL474" s="18" t="s">
        <v>167</v>
      </c>
      <c r="BM474" s="143" t="s">
        <v>2571</v>
      </c>
    </row>
    <row r="475" spans="2:65" s="1" customFormat="1" ht="19.5">
      <c r="B475" s="33"/>
      <c r="D475" s="145" t="s">
        <v>169</v>
      </c>
      <c r="F475" s="146" t="s">
        <v>1742</v>
      </c>
      <c r="I475" s="147"/>
      <c r="L475" s="33"/>
      <c r="M475" s="148"/>
      <c r="T475" s="54"/>
      <c r="AT475" s="18" t="s">
        <v>169</v>
      </c>
      <c r="AU475" s="18" t="s">
        <v>79</v>
      </c>
    </row>
    <row r="476" spans="2:65" s="1" customFormat="1" ht="11.25">
      <c r="B476" s="33"/>
      <c r="D476" s="193" t="s">
        <v>1254</v>
      </c>
      <c r="F476" s="194" t="s">
        <v>1743</v>
      </c>
      <c r="I476" s="147"/>
      <c r="L476" s="33"/>
      <c r="M476" s="148"/>
      <c r="T476" s="54"/>
      <c r="AT476" s="18" t="s">
        <v>1254</v>
      </c>
      <c r="AU476" s="18" t="s">
        <v>79</v>
      </c>
    </row>
    <row r="477" spans="2:65" s="11" customFormat="1" ht="25.9" customHeight="1">
      <c r="B477" s="120"/>
      <c r="D477" s="121" t="s">
        <v>68</v>
      </c>
      <c r="E477" s="122" t="s">
        <v>1744</v>
      </c>
      <c r="F477" s="122" t="s">
        <v>1745</v>
      </c>
      <c r="I477" s="123"/>
      <c r="J477" s="124">
        <f>BK477</f>
        <v>0</v>
      </c>
      <c r="L477" s="120"/>
      <c r="M477" s="125"/>
      <c r="P477" s="126">
        <f>P478</f>
        <v>0</v>
      </c>
      <c r="R477" s="126">
        <f>R478</f>
        <v>0.67865066000000007</v>
      </c>
      <c r="T477" s="127">
        <f>T478</f>
        <v>0</v>
      </c>
      <c r="AR477" s="121" t="s">
        <v>79</v>
      </c>
      <c r="AT477" s="128" t="s">
        <v>68</v>
      </c>
      <c r="AU477" s="128" t="s">
        <v>69</v>
      </c>
      <c r="AY477" s="121" t="s">
        <v>160</v>
      </c>
      <c r="BK477" s="129">
        <f>BK478</f>
        <v>0</v>
      </c>
    </row>
    <row r="478" spans="2:65" s="11" customFormat="1" ht="22.9" customHeight="1">
      <c r="B478" s="120"/>
      <c r="D478" s="121" t="s">
        <v>68</v>
      </c>
      <c r="E478" s="130" t="s">
        <v>1746</v>
      </c>
      <c r="F478" s="130" t="s">
        <v>1747</v>
      </c>
      <c r="I478" s="123"/>
      <c r="J478" s="131">
        <f>BK478</f>
        <v>0</v>
      </c>
      <c r="L478" s="120"/>
      <c r="M478" s="125"/>
      <c r="P478" s="126">
        <f>SUM(P479:P535)</f>
        <v>0</v>
      </c>
      <c r="R478" s="126">
        <f>SUM(R479:R535)</f>
        <v>0.67865066000000007</v>
      </c>
      <c r="T478" s="127">
        <f>SUM(T479:T535)</f>
        <v>0</v>
      </c>
      <c r="AR478" s="121" t="s">
        <v>79</v>
      </c>
      <c r="AT478" s="128" t="s">
        <v>68</v>
      </c>
      <c r="AU478" s="128" t="s">
        <v>77</v>
      </c>
      <c r="AY478" s="121" t="s">
        <v>160</v>
      </c>
      <c r="BK478" s="129">
        <f>SUM(BK479:BK535)</f>
        <v>0</v>
      </c>
    </row>
    <row r="479" spans="2:65" s="1" customFormat="1" ht="16.5" customHeight="1">
      <c r="B479" s="33"/>
      <c r="C479" s="132" t="s">
        <v>1696</v>
      </c>
      <c r="D479" s="132" t="s">
        <v>162</v>
      </c>
      <c r="E479" s="133" t="s">
        <v>1766</v>
      </c>
      <c r="F479" s="134" t="s">
        <v>1767</v>
      </c>
      <c r="G479" s="135" t="s">
        <v>187</v>
      </c>
      <c r="H479" s="136">
        <v>170.17500000000001</v>
      </c>
      <c r="I479" s="137"/>
      <c r="J479" s="138">
        <f>ROUND(I479*H479,2)</f>
        <v>0</v>
      </c>
      <c r="K479" s="134" t="s">
        <v>1251</v>
      </c>
      <c r="L479" s="33"/>
      <c r="M479" s="139" t="s">
        <v>19</v>
      </c>
      <c r="N479" s="140" t="s">
        <v>40</v>
      </c>
      <c r="P479" s="141">
        <f>O479*H479</f>
        <v>0</v>
      </c>
      <c r="Q479" s="141">
        <v>0</v>
      </c>
      <c r="R479" s="141">
        <f>Q479*H479</f>
        <v>0</v>
      </c>
      <c r="S479" s="141">
        <v>0</v>
      </c>
      <c r="T479" s="142">
        <f>S479*H479</f>
        <v>0</v>
      </c>
      <c r="AR479" s="143" t="s">
        <v>259</v>
      </c>
      <c r="AT479" s="143" t="s">
        <v>162</v>
      </c>
      <c r="AU479" s="143" t="s">
        <v>79</v>
      </c>
      <c r="AY479" s="18" t="s">
        <v>160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77</v>
      </c>
      <c r="BK479" s="144">
        <f>ROUND(I479*H479,2)</f>
        <v>0</v>
      </c>
      <c r="BL479" s="18" t="s">
        <v>259</v>
      </c>
      <c r="BM479" s="143" t="s">
        <v>2572</v>
      </c>
    </row>
    <row r="480" spans="2:65" s="1" customFormat="1" ht="11.25">
      <c r="B480" s="33"/>
      <c r="D480" s="145" t="s">
        <v>169</v>
      </c>
      <c r="F480" s="146" t="s">
        <v>1769</v>
      </c>
      <c r="I480" s="147"/>
      <c r="L480" s="33"/>
      <c r="M480" s="148"/>
      <c r="T480" s="54"/>
      <c r="AT480" s="18" t="s">
        <v>169</v>
      </c>
      <c r="AU480" s="18" t="s">
        <v>79</v>
      </c>
    </row>
    <row r="481" spans="2:65" s="1" customFormat="1" ht="11.25">
      <c r="B481" s="33"/>
      <c r="D481" s="193" t="s">
        <v>1254</v>
      </c>
      <c r="F481" s="194" t="s">
        <v>1770</v>
      </c>
      <c r="I481" s="147"/>
      <c r="L481" s="33"/>
      <c r="M481" s="148"/>
      <c r="T481" s="54"/>
      <c r="AT481" s="18" t="s">
        <v>1254</v>
      </c>
      <c r="AU481" s="18" t="s">
        <v>79</v>
      </c>
    </row>
    <row r="482" spans="2:65" s="12" customFormat="1" ht="11.25">
      <c r="B482" s="149"/>
      <c r="D482" s="145" t="s">
        <v>171</v>
      </c>
      <c r="E482" s="150" t="s">
        <v>19</v>
      </c>
      <c r="F482" s="151" t="s">
        <v>2573</v>
      </c>
      <c r="H482" s="152">
        <v>35.700000000000003</v>
      </c>
      <c r="I482" s="153"/>
      <c r="L482" s="149"/>
      <c r="M482" s="154"/>
      <c r="T482" s="155"/>
      <c r="AT482" s="150" t="s">
        <v>171</v>
      </c>
      <c r="AU482" s="150" t="s">
        <v>79</v>
      </c>
      <c r="AV482" s="12" t="s">
        <v>79</v>
      </c>
      <c r="AW482" s="12" t="s">
        <v>31</v>
      </c>
      <c r="AX482" s="12" t="s">
        <v>69</v>
      </c>
      <c r="AY482" s="150" t="s">
        <v>160</v>
      </c>
    </row>
    <row r="483" spans="2:65" s="12" customFormat="1" ht="11.25">
      <c r="B483" s="149"/>
      <c r="D483" s="145" t="s">
        <v>171</v>
      </c>
      <c r="E483" s="150" t="s">
        <v>19</v>
      </c>
      <c r="F483" s="151" t="s">
        <v>2574</v>
      </c>
      <c r="H483" s="152">
        <v>40.4</v>
      </c>
      <c r="I483" s="153"/>
      <c r="L483" s="149"/>
      <c r="M483" s="154"/>
      <c r="T483" s="155"/>
      <c r="AT483" s="150" t="s">
        <v>171</v>
      </c>
      <c r="AU483" s="150" t="s">
        <v>79</v>
      </c>
      <c r="AV483" s="12" t="s">
        <v>79</v>
      </c>
      <c r="AW483" s="12" t="s">
        <v>31</v>
      </c>
      <c r="AX483" s="12" t="s">
        <v>69</v>
      </c>
      <c r="AY483" s="150" t="s">
        <v>160</v>
      </c>
    </row>
    <row r="484" spans="2:65" s="12" customFormat="1" ht="11.25">
      <c r="B484" s="149"/>
      <c r="D484" s="145" t="s">
        <v>171</v>
      </c>
      <c r="E484" s="150" t="s">
        <v>19</v>
      </c>
      <c r="F484" s="151" t="s">
        <v>2575</v>
      </c>
      <c r="H484" s="152">
        <v>22</v>
      </c>
      <c r="I484" s="153"/>
      <c r="L484" s="149"/>
      <c r="M484" s="154"/>
      <c r="T484" s="155"/>
      <c r="AT484" s="150" t="s">
        <v>171</v>
      </c>
      <c r="AU484" s="150" t="s">
        <v>79</v>
      </c>
      <c r="AV484" s="12" t="s">
        <v>79</v>
      </c>
      <c r="AW484" s="12" t="s">
        <v>31</v>
      </c>
      <c r="AX484" s="12" t="s">
        <v>69</v>
      </c>
      <c r="AY484" s="150" t="s">
        <v>160</v>
      </c>
    </row>
    <row r="485" spans="2:65" s="12" customFormat="1" ht="11.25">
      <c r="B485" s="149"/>
      <c r="D485" s="145" t="s">
        <v>171</v>
      </c>
      <c r="E485" s="150" t="s">
        <v>19</v>
      </c>
      <c r="F485" s="151" t="s">
        <v>2576</v>
      </c>
      <c r="H485" s="152">
        <v>46.5</v>
      </c>
      <c r="I485" s="153"/>
      <c r="L485" s="149"/>
      <c r="M485" s="154"/>
      <c r="T485" s="155"/>
      <c r="AT485" s="150" t="s">
        <v>171</v>
      </c>
      <c r="AU485" s="150" t="s">
        <v>79</v>
      </c>
      <c r="AV485" s="12" t="s">
        <v>79</v>
      </c>
      <c r="AW485" s="12" t="s">
        <v>31</v>
      </c>
      <c r="AX485" s="12" t="s">
        <v>69</v>
      </c>
      <c r="AY485" s="150" t="s">
        <v>160</v>
      </c>
    </row>
    <row r="486" spans="2:65" s="12" customFormat="1" ht="11.25">
      <c r="B486" s="149"/>
      <c r="D486" s="145" t="s">
        <v>171</v>
      </c>
      <c r="E486" s="150" t="s">
        <v>19</v>
      </c>
      <c r="F486" s="151" t="s">
        <v>2577</v>
      </c>
      <c r="H486" s="152">
        <v>19.574999999999999</v>
      </c>
      <c r="I486" s="153"/>
      <c r="L486" s="149"/>
      <c r="M486" s="154"/>
      <c r="T486" s="155"/>
      <c r="AT486" s="150" t="s">
        <v>171</v>
      </c>
      <c r="AU486" s="150" t="s">
        <v>79</v>
      </c>
      <c r="AV486" s="12" t="s">
        <v>79</v>
      </c>
      <c r="AW486" s="12" t="s">
        <v>31</v>
      </c>
      <c r="AX486" s="12" t="s">
        <v>69</v>
      </c>
      <c r="AY486" s="150" t="s">
        <v>160</v>
      </c>
    </row>
    <row r="487" spans="2:65" s="12" customFormat="1" ht="11.25">
      <c r="B487" s="149"/>
      <c r="D487" s="145" t="s">
        <v>171</v>
      </c>
      <c r="E487" s="150" t="s">
        <v>19</v>
      </c>
      <c r="F487" s="151" t="s">
        <v>2578</v>
      </c>
      <c r="H487" s="152">
        <v>6</v>
      </c>
      <c r="I487" s="153"/>
      <c r="L487" s="149"/>
      <c r="M487" s="154"/>
      <c r="T487" s="155"/>
      <c r="AT487" s="150" t="s">
        <v>171</v>
      </c>
      <c r="AU487" s="150" t="s">
        <v>79</v>
      </c>
      <c r="AV487" s="12" t="s">
        <v>79</v>
      </c>
      <c r="AW487" s="12" t="s">
        <v>31</v>
      </c>
      <c r="AX487" s="12" t="s">
        <v>69</v>
      </c>
      <c r="AY487" s="150" t="s">
        <v>160</v>
      </c>
    </row>
    <row r="488" spans="2:65" s="13" customFormat="1" ht="11.25">
      <c r="B488" s="156"/>
      <c r="D488" s="145" t="s">
        <v>171</v>
      </c>
      <c r="E488" s="157" t="s">
        <v>2180</v>
      </c>
      <c r="F488" s="158" t="s">
        <v>184</v>
      </c>
      <c r="H488" s="159">
        <v>170.17499999999998</v>
      </c>
      <c r="I488" s="160"/>
      <c r="L488" s="156"/>
      <c r="M488" s="161"/>
      <c r="T488" s="162"/>
      <c r="AT488" s="157" t="s">
        <v>171</v>
      </c>
      <c r="AU488" s="157" t="s">
        <v>79</v>
      </c>
      <c r="AV488" s="13" t="s">
        <v>167</v>
      </c>
      <c r="AW488" s="13" t="s">
        <v>31</v>
      </c>
      <c r="AX488" s="13" t="s">
        <v>77</v>
      </c>
      <c r="AY488" s="157" t="s">
        <v>160</v>
      </c>
    </row>
    <row r="489" spans="2:65" s="1" customFormat="1" ht="16.5" customHeight="1">
      <c r="B489" s="33"/>
      <c r="C489" s="163" t="s">
        <v>1701</v>
      </c>
      <c r="D489" s="163" t="s">
        <v>200</v>
      </c>
      <c r="E489" s="164" t="s">
        <v>1771</v>
      </c>
      <c r="F489" s="165" t="s">
        <v>1772</v>
      </c>
      <c r="G489" s="166" t="s">
        <v>233</v>
      </c>
      <c r="H489" s="167">
        <v>5.8000000000000003E-2</v>
      </c>
      <c r="I489" s="168"/>
      <c r="J489" s="169">
        <f>ROUND(I489*H489,2)</f>
        <v>0</v>
      </c>
      <c r="K489" s="165" t="s">
        <v>1251</v>
      </c>
      <c r="L489" s="170"/>
      <c r="M489" s="171" t="s">
        <v>19</v>
      </c>
      <c r="N489" s="172" t="s">
        <v>40</v>
      </c>
      <c r="P489" s="141">
        <f>O489*H489</f>
        <v>0</v>
      </c>
      <c r="Q489" s="141">
        <v>1</v>
      </c>
      <c r="R489" s="141">
        <f>Q489*H489</f>
        <v>5.8000000000000003E-2</v>
      </c>
      <c r="S489" s="141">
        <v>0</v>
      </c>
      <c r="T489" s="142">
        <f>S489*H489</f>
        <v>0</v>
      </c>
      <c r="AR489" s="143" t="s">
        <v>378</v>
      </c>
      <c r="AT489" s="143" t="s">
        <v>200</v>
      </c>
      <c r="AU489" s="143" t="s">
        <v>79</v>
      </c>
      <c r="AY489" s="18" t="s">
        <v>160</v>
      </c>
      <c r="BE489" s="144">
        <f>IF(N489="základní",J489,0)</f>
        <v>0</v>
      </c>
      <c r="BF489" s="144">
        <f>IF(N489="snížená",J489,0)</f>
        <v>0</v>
      </c>
      <c r="BG489" s="144">
        <f>IF(N489="zákl. přenesená",J489,0)</f>
        <v>0</v>
      </c>
      <c r="BH489" s="144">
        <f>IF(N489="sníž. přenesená",J489,0)</f>
        <v>0</v>
      </c>
      <c r="BI489" s="144">
        <f>IF(N489="nulová",J489,0)</f>
        <v>0</v>
      </c>
      <c r="BJ489" s="18" t="s">
        <v>77</v>
      </c>
      <c r="BK489" s="144">
        <f>ROUND(I489*H489,2)</f>
        <v>0</v>
      </c>
      <c r="BL489" s="18" t="s">
        <v>259</v>
      </c>
      <c r="BM489" s="143" t="s">
        <v>2579</v>
      </c>
    </row>
    <row r="490" spans="2:65" s="1" customFormat="1" ht="11.25">
      <c r="B490" s="33"/>
      <c r="D490" s="145" t="s">
        <v>169</v>
      </c>
      <c r="F490" s="146" t="s">
        <v>1772</v>
      </c>
      <c r="I490" s="147"/>
      <c r="L490" s="33"/>
      <c r="M490" s="148"/>
      <c r="T490" s="54"/>
      <c r="AT490" s="18" t="s">
        <v>169</v>
      </c>
      <c r="AU490" s="18" t="s">
        <v>79</v>
      </c>
    </row>
    <row r="491" spans="2:65" s="12" customFormat="1" ht="11.25">
      <c r="B491" s="149"/>
      <c r="D491" s="145" t="s">
        <v>171</v>
      </c>
      <c r="E491" s="150" t="s">
        <v>19</v>
      </c>
      <c r="F491" s="151" t="s">
        <v>2580</v>
      </c>
      <c r="H491" s="152">
        <v>5.8000000000000003E-2</v>
      </c>
      <c r="I491" s="153"/>
      <c r="L491" s="149"/>
      <c r="M491" s="154"/>
      <c r="T491" s="155"/>
      <c r="AT491" s="150" t="s">
        <v>171</v>
      </c>
      <c r="AU491" s="150" t="s">
        <v>79</v>
      </c>
      <c r="AV491" s="12" t="s">
        <v>79</v>
      </c>
      <c r="AW491" s="12" t="s">
        <v>31</v>
      </c>
      <c r="AX491" s="12" t="s">
        <v>77</v>
      </c>
      <c r="AY491" s="150" t="s">
        <v>160</v>
      </c>
    </row>
    <row r="492" spans="2:65" s="1" customFormat="1" ht="16.5" customHeight="1">
      <c r="B492" s="33"/>
      <c r="C492" s="132" t="s">
        <v>1707</v>
      </c>
      <c r="D492" s="132" t="s">
        <v>162</v>
      </c>
      <c r="E492" s="133" t="s">
        <v>2581</v>
      </c>
      <c r="F492" s="134" t="s">
        <v>2582</v>
      </c>
      <c r="G492" s="135" t="s">
        <v>187</v>
      </c>
      <c r="H492" s="136">
        <v>340.35</v>
      </c>
      <c r="I492" s="137"/>
      <c r="J492" s="138">
        <f>ROUND(I492*H492,2)</f>
        <v>0</v>
      </c>
      <c r="K492" s="134" t="s">
        <v>1251</v>
      </c>
      <c r="L492" s="33"/>
      <c r="M492" s="139" t="s">
        <v>19</v>
      </c>
      <c r="N492" s="140" t="s">
        <v>40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259</v>
      </c>
      <c r="AT492" s="143" t="s">
        <v>162</v>
      </c>
      <c r="AU492" s="143" t="s">
        <v>79</v>
      </c>
      <c r="AY492" s="18" t="s">
        <v>160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77</v>
      </c>
      <c r="BK492" s="144">
        <f>ROUND(I492*H492,2)</f>
        <v>0</v>
      </c>
      <c r="BL492" s="18" t="s">
        <v>259</v>
      </c>
      <c r="BM492" s="143" t="s">
        <v>2583</v>
      </c>
    </row>
    <row r="493" spans="2:65" s="1" customFormat="1" ht="11.25">
      <c r="B493" s="33"/>
      <c r="D493" s="145" t="s">
        <v>169</v>
      </c>
      <c r="F493" s="146" t="s">
        <v>2584</v>
      </c>
      <c r="I493" s="147"/>
      <c r="L493" s="33"/>
      <c r="M493" s="148"/>
      <c r="T493" s="54"/>
      <c r="AT493" s="18" t="s">
        <v>169</v>
      </c>
      <c r="AU493" s="18" t="s">
        <v>79</v>
      </c>
    </row>
    <row r="494" spans="2:65" s="1" customFormat="1" ht="11.25">
      <c r="B494" s="33"/>
      <c r="D494" s="193" t="s">
        <v>1254</v>
      </c>
      <c r="F494" s="194" t="s">
        <v>2585</v>
      </c>
      <c r="I494" s="147"/>
      <c r="L494" s="33"/>
      <c r="M494" s="148"/>
      <c r="T494" s="54"/>
      <c r="AT494" s="18" t="s">
        <v>1254</v>
      </c>
      <c r="AU494" s="18" t="s">
        <v>79</v>
      </c>
    </row>
    <row r="495" spans="2:65" s="12" customFormat="1" ht="11.25">
      <c r="B495" s="149"/>
      <c r="D495" s="145" t="s">
        <v>171</v>
      </c>
      <c r="E495" s="150" t="s">
        <v>19</v>
      </c>
      <c r="F495" s="151" t="s">
        <v>2586</v>
      </c>
      <c r="H495" s="152">
        <v>340.35</v>
      </c>
      <c r="I495" s="153"/>
      <c r="L495" s="149"/>
      <c r="M495" s="154"/>
      <c r="T495" s="155"/>
      <c r="AT495" s="150" t="s">
        <v>171</v>
      </c>
      <c r="AU495" s="150" t="s">
        <v>79</v>
      </c>
      <c r="AV495" s="12" t="s">
        <v>79</v>
      </c>
      <c r="AW495" s="12" t="s">
        <v>31</v>
      </c>
      <c r="AX495" s="12" t="s">
        <v>77</v>
      </c>
      <c r="AY495" s="150" t="s">
        <v>160</v>
      </c>
    </row>
    <row r="496" spans="2:65" s="1" customFormat="1" ht="16.5" customHeight="1">
      <c r="B496" s="33"/>
      <c r="C496" s="163" t="s">
        <v>1713</v>
      </c>
      <c r="D496" s="163" t="s">
        <v>200</v>
      </c>
      <c r="E496" s="164" t="s">
        <v>2587</v>
      </c>
      <c r="F496" s="165" t="s">
        <v>2588</v>
      </c>
      <c r="G496" s="166" t="s">
        <v>233</v>
      </c>
      <c r="H496" s="167">
        <v>0.14000000000000001</v>
      </c>
      <c r="I496" s="168"/>
      <c r="J496" s="169">
        <f>ROUND(I496*H496,2)</f>
        <v>0</v>
      </c>
      <c r="K496" s="165" t="s">
        <v>1251</v>
      </c>
      <c r="L496" s="170"/>
      <c r="M496" s="171" t="s">
        <v>19</v>
      </c>
      <c r="N496" s="172" t="s">
        <v>40</v>
      </c>
      <c r="P496" s="141">
        <f>O496*H496</f>
        <v>0</v>
      </c>
      <c r="Q496" s="141">
        <v>1</v>
      </c>
      <c r="R496" s="141">
        <f>Q496*H496</f>
        <v>0.14000000000000001</v>
      </c>
      <c r="S496" s="141">
        <v>0</v>
      </c>
      <c r="T496" s="142">
        <f>S496*H496</f>
        <v>0</v>
      </c>
      <c r="AR496" s="143" t="s">
        <v>378</v>
      </c>
      <c r="AT496" s="143" t="s">
        <v>200</v>
      </c>
      <c r="AU496" s="143" t="s">
        <v>79</v>
      </c>
      <c r="AY496" s="18" t="s">
        <v>160</v>
      </c>
      <c r="BE496" s="144">
        <f>IF(N496="základní",J496,0)</f>
        <v>0</v>
      </c>
      <c r="BF496" s="144">
        <f>IF(N496="snížená",J496,0)</f>
        <v>0</v>
      </c>
      <c r="BG496" s="144">
        <f>IF(N496="zákl. přenesená",J496,0)</f>
        <v>0</v>
      </c>
      <c r="BH496" s="144">
        <f>IF(N496="sníž. přenesená",J496,0)</f>
        <v>0</v>
      </c>
      <c r="BI496" s="144">
        <f>IF(N496="nulová",J496,0)</f>
        <v>0</v>
      </c>
      <c r="BJ496" s="18" t="s">
        <v>77</v>
      </c>
      <c r="BK496" s="144">
        <f>ROUND(I496*H496,2)</f>
        <v>0</v>
      </c>
      <c r="BL496" s="18" t="s">
        <v>259</v>
      </c>
      <c r="BM496" s="143" t="s">
        <v>2589</v>
      </c>
    </row>
    <row r="497" spans="2:65" s="1" customFormat="1" ht="11.25">
      <c r="B497" s="33"/>
      <c r="D497" s="145" t="s">
        <v>169</v>
      </c>
      <c r="F497" s="146" t="s">
        <v>2588</v>
      </c>
      <c r="I497" s="147"/>
      <c r="L497" s="33"/>
      <c r="M497" s="148"/>
      <c r="T497" s="54"/>
      <c r="AT497" s="18" t="s">
        <v>169</v>
      </c>
      <c r="AU497" s="18" t="s">
        <v>79</v>
      </c>
    </row>
    <row r="498" spans="2:65" s="12" customFormat="1" ht="11.25">
      <c r="B498" s="149"/>
      <c r="D498" s="145" t="s">
        <v>171</v>
      </c>
      <c r="E498" s="150" t="s">
        <v>19</v>
      </c>
      <c r="F498" s="151" t="s">
        <v>2590</v>
      </c>
      <c r="H498" s="152">
        <v>0.14000000000000001</v>
      </c>
      <c r="I498" s="153"/>
      <c r="L498" s="149"/>
      <c r="M498" s="154"/>
      <c r="T498" s="155"/>
      <c r="AT498" s="150" t="s">
        <v>171</v>
      </c>
      <c r="AU498" s="150" t="s">
        <v>79</v>
      </c>
      <c r="AV498" s="12" t="s">
        <v>79</v>
      </c>
      <c r="AW498" s="12" t="s">
        <v>31</v>
      </c>
      <c r="AX498" s="12" t="s">
        <v>77</v>
      </c>
      <c r="AY498" s="150" t="s">
        <v>160</v>
      </c>
    </row>
    <row r="499" spans="2:65" s="1" customFormat="1" ht="16.5" customHeight="1">
      <c r="B499" s="33"/>
      <c r="C499" s="132" t="s">
        <v>1721</v>
      </c>
      <c r="D499" s="132" t="s">
        <v>162</v>
      </c>
      <c r="E499" s="133" t="s">
        <v>2106</v>
      </c>
      <c r="F499" s="134" t="s">
        <v>2107</v>
      </c>
      <c r="G499" s="135" t="s">
        <v>187</v>
      </c>
      <c r="H499" s="136">
        <v>200.57499999999999</v>
      </c>
      <c r="I499" s="137"/>
      <c r="J499" s="138">
        <f>ROUND(I499*H499,2)</f>
        <v>0</v>
      </c>
      <c r="K499" s="134" t="s">
        <v>1251</v>
      </c>
      <c r="L499" s="33"/>
      <c r="M499" s="139" t="s">
        <v>19</v>
      </c>
      <c r="N499" s="140" t="s">
        <v>40</v>
      </c>
      <c r="P499" s="141">
        <f>O499*H499</f>
        <v>0</v>
      </c>
      <c r="Q499" s="141">
        <v>0</v>
      </c>
      <c r="R499" s="141">
        <f>Q499*H499</f>
        <v>0</v>
      </c>
      <c r="S499" s="141">
        <v>0</v>
      </c>
      <c r="T499" s="142">
        <f>S499*H499</f>
        <v>0</v>
      </c>
      <c r="AR499" s="143" t="s">
        <v>259</v>
      </c>
      <c r="AT499" s="143" t="s">
        <v>162</v>
      </c>
      <c r="AU499" s="143" t="s">
        <v>79</v>
      </c>
      <c r="AY499" s="18" t="s">
        <v>160</v>
      </c>
      <c r="BE499" s="144">
        <f>IF(N499="základní",J499,0)</f>
        <v>0</v>
      </c>
      <c r="BF499" s="144">
        <f>IF(N499="snížená",J499,0)</f>
        <v>0</v>
      </c>
      <c r="BG499" s="144">
        <f>IF(N499="zákl. přenesená",J499,0)</f>
        <v>0</v>
      </c>
      <c r="BH499" s="144">
        <f>IF(N499="sníž. přenesená",J499,0)</f>
        <v>0</v>
      </c>
      <c r="BI499" s="144">
        <f>IF(N499="nulová",J499,0)</f>
        <v>0</v>
      </c>
      <c r="BJ499" s="18" t="s">
        <v>77</v>
      </c>
      <c r="BK499" s="144">
        <f>ROUND(I499*H499,2)</f>
        <v>0</v>
      </c>
      <c r="BL499" s="18" t="s">
        <v>259</v>
      </c>
      <c r="BM499" s="143" t="s">
        <v>2591</v>
      </c>
    </row>
    <row r="500" spans="2:65" s="1" customFormat="1" ht="11.25">
      <c r="B500" s="33"/>
      <c r="D500" s="145" t="s">
        <v>169</v>
      </c>
      <c r="F500" s="146" t="s">
        <v>2109</v>
      </c>
      <c r="I500" s="147"/>
      <c r="L500" s="33"/>
      <c r="M500" s="148"/>
      <c r="T500" s="54"/>
      <c r="AT500" s="18" t="s">
        <v>169</v>
      </c>
      <c r="AU500" s="18" t="s">
        <v>79</v>
      </c>
    </row>
    <row r="501" spans="2:65" s="1" customFormat="1" ht="11.25">
      <c r="B501" s="33"/>
      <c r="D501" s="193" t="s">
        <v>1254</v>
      </c>
      <c r="F501" s="194" t="s">
        <v>2110</v>
      </c>
      <c r="I501" s="147"/>
      <c r="L501" s="33"/>
      <c r="M501" s="148"/>
      <c r="T501" s="54"/>
      <c r="AT501" s="18" t="s">
        <v>1254</v>
      </c>
      <c r="AU501" s="18" t="s">
        <v>79</v>
      </c>
    </row>
    <row r="502" spans="2:65" s="12" customFormat="1" ht="11.25">
      <c r="B502" s="149"/>
      <c r="D502" s="145" t="s">
        <v>171</v>
      </c>
      <c r="E502" s="150" t="s">
        <v>19</v>
      </c>
      <c r="F502" s="151" t="s">
        <v>2592</v>
      </c>
      <c r="H502" s="152">
        <v>88.2</v>
      </c>
      <c r="I502" s="153"/>
      <c r="L502" s="149"/>
      <c r="M502" s="154"/>
      <c r="T502" s="155"/>
      <c r="AT502" s="150" t="s">
        <v>171</v>
      </c>
      <c r="AU502" s="150" t="s">
        <v>79</v>
      </c>
      <c r="AV502" s="12" t="s">
        <v>79</v>
      </c>
      <c r="AW502" s="12" t="s">
        <v>31</v>
      </c>
      <c r="AX502" s="12" t="s">
        <v>69</v>
      </c>
      <c r="AY502" s="150" t="s">
        <v>160</v>
      </c>
    </row>
    <row r="503" spans="2:65" s="12" customFormat="1" ht="11.25">
      <c r="B503" s="149"/>
      <c r="D503" s="145" t="s">
        <v>171</v>
      </c>
      <c r="E503" s="150" t="s">
        <v>19</v>
      </c>
      <c r="F503" s="151" t="s">
        <v>2593</v>
      </c>
      <c r="H503" s="152">
        <v>31.524999999999999</v>
      </c>
      <c r="I503" s="153"/>
      <c r="L503" s="149"/>
      <c r="M503" s="154"/>
      <c r="T503" s="155"/>
      <c r="AT503" s="150" t="s">
        <v>171</v>
      </c>
      <c r="AU503" s="150" t="s">
        <v>79</v>
      </c>
      <c r="AV503" s="12" t="s">
        <v>79</v>
      </c>
      <c r="AW503" s="12" t="s">
        <v>31</v>
      </c>
      <c r="AX503" s="12" t="s">
        <v>69</v>
      </c>
      <c r="AY503" s="150" t="s">
        <v>160</v>
      </c>
    </row>
    <row r="504" spans="2:65" s="12" customFormat="1" ht="11.25">
      <c r="B504" s="149"/>
      <c r="D504" s="145" t="s">
        <v>171</v>
      </c>
      <c r="E504" s="150" t="s">
        <v>19</v>
      </c>
      <c r="F504" s="151" t="s">
        <v>2594</v>
      </c>
      <c r="H504" s="152">
        <v>23.75</v>
      </c>
      <c r="I504" s="153"/>
      <c r="L504" s="149"/>
      <c r="M504" s="154"/>
      <c r="T504" s="155"/>
      <c r="AT504" s="150" t="s">
        <v>171</v>
      </c>
      <c r="AU504" s="150" t="s">
        <v>79</v>
      </c>
      <c r="AV504" s="12" t="s">
        <v>79</v>
      </c>
      <c r="AW504" s="12" t="s">
        <v>31</v>
      </c>
      <c r="AX504" s="12" t="s">
        <v>69</v>
      </c>
      <c r="AY504" s="150" t="s">
        <v>160</v>
      </c>
    </row>
    <row r="505" spans="2:65" s="12" customFormat="1" ht="11.25">
      <c r="B505" s="149"/>
      <c r="D505" s="145" t="s">
        <v>171</v>
      </c>
      <c r="E505" s="150" t="s">
        <v>19</v>
      </c>
      <c r="F505" s="151" t="s">
        <v>2595</v>
      </c>
      <c r="H505" s="152">
        <v>39.1</v>
      </c>
      <c r="I505" s="153"/>
      <c r="L505" s="149"/>
      <c r="M505" s="154"/>
      <c r="T505" s="155"/>
      <c r="AT505" s="150" t="s">
        <v>171</v>
      </c>
      <c r="AU505" s="150" t="s">
        <v>79</v>
      </c>
      <c r="AV505" s="12" t="s">
        <v>79</v>
      </c>
      <c r="AW505" s="12" t="s">
        <v>31</v>
      </c>
      <c r="AX505" s="12" t="s">
        <v>69</v>
      </c>
      <c r="AY505" s="150" t="s">
        <v>160</v>
      </c>
    </row>
    <row r="506" spans="2:65" s="12" customFormat="1" ht="11.25">
      <c r="B506" s="149"/>
      <c r="D506" s="145" t="s">
        <v>171</v>
      </c>
      <c r="E506" s="150" t="s">
        <v>19</v>
      </c>
      <c r="F506" s="151" t="s">
        <v>2596</v>
      </c>
      <c r="H506" s="152">
        <v>18</v>
      </c>
      <c r="I506" s="153"/>
      <c r="L506" s="149"/>
      <c r="M506" s="154"/>
      <c r="T506" s="155"/>
      <c r="AT506" s="150" t="s">
        <v>171</v>
      </c>
      <c r="AU506" s="150" t="s">
        <v>79</v>
      </c>
      <c r="AV506" s="12" t="s">
        <v>79</v>
      </c>
      <c r="AW506" s="12" t="s">
        <v>31</v>
      </c>
      <c r="AX506" s="12" t="s">
        <v>69</v>
      </c>
      <c r="AY506" s="150" t="s">
        <v>160</v>
      </c>
    </row>
    <row r="507" spans="2:65" s="13" customFormat="1" ht="11.25">
      <c r="B507" s="156"/>
      <c r="D507" s="145" t="s">
        <v>171</v>
      </c>
      <c r="E507" s="157" t="s">
        <v>19</v>
      </c>
      <c r="F507" s="158" t="s">
        <v>184</v>
      </c>
      <c r="H507" s="159">
        <v>200.57499999999999</v>
      </c>
      <c r="I507" s="160"/>
      <c r="L507" s="156"/>
      <c r="M507" s="161"/>
      <c r="T507" s="162"/>
      <c r="AT507" s="157" t="s">
        <v>171</v>
      </c>
      <c r="AU507" s="157" t="s">
        <v>79</v>
      </c>
      <c r="AV507" s="13" t="s">
        <v>167</v>
      </c>
      <c r="AW507" s="13" t="s">
        <v>31</v>
      </c>
      <c r="AX507" s="13" t="s">
        <v>77</v>
      </c>
      <c r="AY507" s="157" t="s">
        <v>160</v>
      </c>
    </row>
    <row r="508" spans="2:65" s="1" customFormat="1" ht="16.5" customHeight="1">
      <c r="B508" s="33"/>
      <c r="C508" s="163" t="s">
        <v>1731</v>
      </c>
      <c r="D508" s="163" t="s">
        <v>200</v>
      </c>
      <c r="E508" s="164" t="s">
        <v>2597</v>
      </c>
      <c r="F508" s="165" t="s">
        <v>2598</v>
      </c>
      <c r="G508" s="166" t="s">
        <v>187</v>
      </c>
      <c r="H508" s="167">
        <v>233.77</v>
      </c>
      <c r="I508" s="168"/>
      <c r="J508" s="169">
        <f>ROUND(I508*H508,2)</f>
        <v>0</v>
      </c>
      <c r="K508" s="165" t="s">
        <v>1251</v>
      </c>
      <c r="L508" s="170"/>
      <c r="M508" s="171" t="s">
        <v>19</v>
      </c>
      <c r="N508" s="172" t="s">
        <v>40</v>
      </c>
      <c r="P508" s="141">
        <f>O508*H508</f>
        <v>0</v>
      </c>
      <c r="Q508" s="141">
        <v>6.4000000000000005E-4</v>
      </c>
      <c r="R508" s="141">
        <f>Q508*H508</f>
        <v>0.14961280000000002</v>
      </c>
      <c r="S508" s="141">
        <v>0</v>
      </c>
      <c r="T508" s="142">
        <f>S508*H508</f>
        <v>0</v>
      </c>
      <c r="AR508" s="143" t="s">
        <v>378</v>
      </c>
      <c r="AT508" s="143" t="s">
        <v>200</v>
      </c>
      <c r="AU508" s="143" t="s">
        <v>79</v>
      </c>
      <c r="AY508" s="18" t="s">
        <v>160</v>
      </c>
      <c r="BE508" s="144">
        <f>IF(N508="základní",J508,0)</f>
        <v>0</v>
      </c>
      <c r="BF508" s="144">
        <f>IF(N508="snížená",J508,0)</f>
        <v>0</v>
      </c>
      <c r="BG508" s="144">
        <f>IF(N508="zákl. přenesená",J508,0)</f>
        <v>0</v>
      </c>
      <c r="BH508" s="144">
        <f>IF(N508="sníž. přenesená",J508,0)</f>
        <v>0</v>
      </c>
      <c r="BI508" s="144">
        <f>IF(N508="nulová",J508,0)</f>
        <v>0</v>
      </c>
      <c r="BJ508" s="18" t="s">
        <v>77</v>
      </c>
      <c r="BK508" s="144">
        <f>ROUND(I508*H508,2)</f>
        <v>0</v>
      </c>
      <c r="BL508" s="18" t="s">
        <v>259</v>
      </c>
      <c r="BM508" s="143" t="s">
        <v>2599</v>
      </c>
    </row>
    <row r="509" spans="2:65" s="1" customFormat="1" ht="11.25">
      <c r="B509" s="33"/>
      <c r="D509" s="145" t="s">
        <v>169</v>
      </c>
      <c r="F509" s="146" t="s">
        <v>2598</v>
      </c>
      <c r="I509" s="147"/>
      <c r="L509" s="33"/>
      <c r="M509" s="148"/>
      <c r="T509" s="54"/>
      <c r="AT509" s="18" t="s">
        <v>169</v>
      </c>
      <c r="AU509" s="18" t="s">
        <v>79</v>
      </c>
    </row>
    <row r="510" spans="2:65" s="12" customFormat="1" ht="11.25">
      <c r="B510" s="149"/>
      <c r="D510" s="145" t="s">
        <v>171</v>
      </c>
      <c r="E510" s="150" t="s">
        <v>19</v>
      </c>
      <c r="F510" s="151" t="s">
        <v>2600</v>
      </c>
      <c r="H510" s="152">
        <v>233.77</v>
      </c>
      <c r="I510" s="153"/>
      <c r="L510" s="149"/>
      <c r="M510" s="154"/>
      <c r="T510" s="155"/>
      <c r="AT510" s="150" t="s">
        <v>171</v>
      </c>
      <c r="AU510" s="150" t="s">
        <v>79</v>
      </c>
      <c r="AV510" s="12" t="s">
        <v>79</v>
      </c>
      <c r="AW510" s="12" t="s">
        <v>31</v>
      </c>
      <c r="AX510" s="12" t="s">
        <v>77</v>
      </c>
      <c r="AY510" s="150" t="s">
        <v>160</v>
      </c>
    </row>
    <row r="511" spans="2:65" s="1" customFormat="1" ht="16.5" customHeight="1">
      <c r="B511" s="33"/>
      <c r="C511" s="132" t="s">
        <v>1738</v>
      </c>
      <c r="D511" s="132" t="s">
        <v>162</v>
      </c>
      <c r="E511" s="133" t="s">
        <v>2601</v>
      </c>
      <c r="F511" s="134" t="s">
        <v>2602</v>
      </c>
      <c r="G511" s="135" t="s">
        <v>187</v>
      </c>
      <c r="H511" s="136">
        <v>628.45799999999997</v>
      </c>
      <c r="I511" s="137"/>
      <c r="J511" s="138">
        <f>ROUND(I511*H511,2)</f>
        <v>0</v>
      </c>
      <c r="K511" s="134" t="s">
        <v>1251</v>
      </c>
      <c r="L511" s="33"/>
      <c r="M511" s="139" t="s">
        <v>19</v>
      </c>
      <c r="N511" s="140" t="s">
        <v>40</v>
      </c>
      <c r="P511" s="141">
        <f>O511*H511</f>
        <v>0</v>
      </c>
      <c r="Q511" s="141">
        <v>0</v>
      </c>
      <c r="R511" s="141">
        <f>Q511*H511</f>
        <v>0</v>
      </c>
      <c r="S511" s="141">
        <v>0</v>
      </c>
      <c r="T511" s="142">
        <f>S511*H511</f>
        <v>0</v>
      </c>
      <c r="AR511" s="143" t="s">
        <v>259</v>
      </c>
      <c r="AT511" s="143" t="s">
        <v>162</v>
      </c>
      <c r="AU511" s="143" t="s">
        <v>79</v>
      </c>
      <c r="AY511" s="18" t="s">
        <v>160</v>
      </c>
      <c r="BE511" s="144">
        <f>IF(N511="základní",J511,0)</f>
        <v>0</v>
      </c>
      <c r="BF511" s="144">
        <f>IF(N511="snížená",J511,0)</f>
        <v>0</v>
      </c>
      <c r="BG511" s="144">
        <f>IF(N511="zákl. přenesená",J511,0)</f>
        <v>0</v>
      </c>
      <c r="BH511" s="144">
        <f>IF(N511="sníž. přenesená",J511,0)</f>
        <v>0</v>
      </c>
      <c r="BI511" s="144">
        <f>IF(N511="nulová",J511,0)</f>
        <v>0</v>
      </c>
      <c r="BJ511" s="18" t="s">
        <v>77</v>
      </c>
      <c r="BK511" s="144">
        <f>ROUND(I511*H511,2)</f>
        <v>0</v>
      </c>
      <c r="BL511" s="18" t="s">
        <v>259</v>
      </c>
      <c r="BM511" s="143" t="s">
        <v>2603</v>
      </c>
    </row>
    <row r="512" spans="2:65" s="1" customFormat="1" ht="11.25">
      <c r="B512" s="33"/>
      <c r="D512" s="145" t="s">
        <v>169</v>
      </c>
      <c r="F512" s="146" t="s">
        <v>2604</v>
      </c>
      <c r="I512" s="147"/>
      <c r="L512" s="33"/>
      <c r="M512" s="148"/>
      <c r="T512" s="54"/>
      <c r="AT512" s="18" t="s">
        <v>169</v>
      </c>
      <c r="AU512" s="18" t="s">
        <v>79</v>
      </c>
    </row>
    <row r="513" spans="2:65" s="1" customFormat="1" ht="11.25">
      <c r="B513" s="33"/>
      <c r="D513" s="193" t="s">
        <v>1254</v>
      </c>
      <c r="F513" s="194" t="s">
        <v>2605</v>
      </c>
      <c r="I513" s="147"/>
      <c r="L513" s="33"/>
      <c r="M513" s="148"/>
      <c r="T513" s="54"/>
      <c r="AT513" s="18" t="s">
        <v>1254</v>
      </c>
      <c r="AU513" s="18" t="s">
        <v>79</v>
      </c>
    </row>
    <row r="514" spans="2:65" s="12" customFormat="1" ht="11.25">
      <c r="B514" s="149"/>
      <c r="D514" s="145" t="s">
        <v>171</v>
      </c>
      <c r="E514" s="150" t="s">
        <v>19</v>
      </c>
      <c r="F514" s="151" t="s">
        <v>2606</v>
      </c>
      <c r="H514" s="152">
        <v>187.19300000000001</v>
      </c>
      <c r="I514" s="153"/>
      <c r="L514" s="149"/>
      <c r="M514" s="154"/>
      <c r="T514" s="155"/>
      <c r="AT514" s="150" t="s">
        <v>171</v>
      </c>
      <c r="AU514" s="150" t="s">
        <v>79</v>
      </c>
      <c r="AV514" s="12" t="s">
        <v>79</v>
      </c>
      <c r="AW514" s="12" t="s">
        <v>31</v>
      </c>
      <c r="AX514" s="12" t="s">
        <v>69</v>
      </c>
      <c r="AY514" s="150" t="s">
        <v>160</v>
      </c>
    </row>
    <row r="515" spans="2:65" s="12" customFormat="1" ht="11.25">
      <c r="B515" s="149"/>
      <c r="D515" s="145" t="s">
        <v>171</v>
      </c>
      <c r="E515" s="150" t="s">
        <v>19</v>
      </c>
      <c r="F515" s="151" t="s">
        <v>2607</v>
      </c>
      <c r="H515" s="152">
        <v>441.26499999999999</v>
      </c>
      <c r="I515" s="153"/>
      <c r="L515" s="149"/>
      <c r="M515" s="154"/>
      <c r="T515" s="155"/>
      <c r="AT515" s="150" t="s">
        <v>171</v>
      </c>
      <c r="AU515" s="150" t="s">
        <v>79</v>
      </c>
      <c r="AV515" s="12" t="s">
        <v>79</v>
      </c>
      <c r="AW515" s="12" t="s">
        <v>31</v>
      </c>
      <c r="AX515" s="12" t="s">
        <v>69</v>
      </c>
      <c r="AY515" s="150" t="s">
        <v>160</v>
      </c>
    </row>
    <row r="516" spans="2:65" s="13" customFormat="1" ht="11.25">
      <c r="B516" s="156"/>
      <c r="D516" s="145" t="s">
        <v>171</v>
      </c>
      <c r="E516" s="157" t="s">
        <v>19</v>
      </c>
      <c r="F516" s="158" t="s">
        <v>184</v>
      </c>
      <c r="H516" s="159">
        <v>628.45799999999997</v>
      </c>
      <c r="I516" s="160"/>
      <c r="L516" s="156"/>
      <c r="M516" s="161"/>
      <c r="T516" s="162"/>
      <c r="AT516" s="157" t="s">
        <v>171</v>
      </c>
      <c r="AU516" s="157" t="s">
        <v>79</v>
      </c>
      <c r="AV516" s="13" t="s">
        <v>167</v>
      </c>
      <c r="AW516" s="13" t="s">
        <v>31</v>
      </c>
      <c r="AX516" s="13" t="s">
        <v>77</v>
      </c>
      <c r="AY516" s="157" t="s">
        <v>160</v>
      </c>
    </row>
    <row r="517" spans="2:65" s="1" customFormat="1" ht="16.5" customHeight="1">
      <c r="B517" s="33"/>
      <c r="C517" s="163" t="s">
        <v>1748</v>
      </c>
      <c r="D517" s="163" t="s">
        <v>200</v>
      </c>
      <c r="E517" s="164" t="s">
        <v>2608</v>
      </c>
      <c r="F517" s="165" t="s">
        <v>2609</v>
      </c>
      <c r="G517" s="166" t="s">
        <v>187</v>
      </c>
      <c r="H517" s="167">
        <v>659.88099999999997</v>
      </c>
      <c r="I517" s="168"/>
      <c r="J517" s="169">
        <f>ROUND(I517*H517,2)</f>
        <v>0</v>
      </c>
      <c r="K517" s="165" t="s">
        <v>1251</v>
      </c>
      <c r="L517" s="170"/>
      <c r="M517" s="171" t="s">
        <v>19</v>
      </c>
      <c r="N517" s="172" t="s">
        <v>40</v>
      </c>
      <c r="P517" s="141">
        <f>O517*H517</f>
        <v>0</v>
      </c>
      <c r="Q517" s="141">
        <v>5.0000000000000001E-4</v>
      </c>
      <c r="R517" s="141">
        <f>Q517*H517</f>
        <v>0.32994049999999997</v>
      </c>
      <c r="S517" s="141">
        <v>0</v>
      </c>
      <c r="T517" s="142">
        <f>S517*H517</f>
        <v>0</v>
      </c>
      <c r="AR517" s="143" t="s">
        <v>378</v>
      </c>
      <c r="AT517" s="143" t="s">
        <v>200</v>
      </c>
      <c r="AU517" s="143" t="s">
        <v>79</v>
      </c>
      <c r="AY517" s="18" t="s">
        <v>160</v>
      </c>
      <c r="BE517" s="144">
        <f>IF(N517="základní",J517,0)</f>
        <v>0</v>
      </c>
      <c r="BF517" s="144">
        <f>IF(N517="snížená",J517,0)</f>
        <v>0</v>
      </c>
      <c r="BG517" s="144">
        <f>IF(N517="zákl. přenesená",J517,0)</f>
        <v>0</v>
      </c>
      <c r="BH517" s="144">
        <f>IF(N517="sníž. přenesená",J517,0)</f>
        <v>0</v>
      </c>
      <c r="BI517" s="144">
        <f>IF(N517="nulová",J517,0)</f>
        <v>0</v>
      </c>
      <c r="BJ517" s="18" t="s">
        <v>77</v>
      </c>
      <c r="BK517" s="144">
        <f>ROUND(I517*H517,2)</f>
        <v>0</v>
      </c>
      <c r="BL517" s="18" t="s">
        <v>259</v>
      </c>
      <c r="BM517" s="143" t="s">
        <v>2610</v>
      </c>
    </row>
    <row r="518" spans="2:65" s="1" customFormat="1" ht="11.25">
      <c r="B518" s="33"/>
      <c r="D518" s="145" t="s">
        <v>169</v>
      </c>
      <c r="F518" s="146" t="s">
        <v>2609</v>
      </c>
      <c r="I518" s="147"/>
      <c r="L518" s="33"/>
      <c r="M518" s="148"/>
      <c r="T518" s="54"/>
      <c r="AT518" s="18" t="s">
        <v>169</v>
      </c>
      <c r="AU518" s="18" t="s">
        <v>79</v>
      </c>
    </row>
    <row r="519" spans="2:65" s="12" customFormat="1" ht="11.25">
      <c r="B519" s="149"/>
      <c r="D519" s="145" t="s">
        <v>171</v>
      </c>
      <c r="E519" s="150" t="s">
        <v>19</v>
      </c>
      <c r="F519" s="151" t="s">
        <v>2611</v>
      </c>
      <c r="H519" s="152">
        <v>659.88099999999997</v>
      </c>
      <c r="I519" s="153"/>
      <c r="L519" s="149"/>
      <c r="M519" s="154"/>
      <c r="T519" s="155"/>
      <c r="AT519" s="150" t="s">
        <v>171</v>
      </c>
      <c r="AU519" s="150" t="s">
        <v>79</v>
      </c>
      <c r="AV519" s="12" t="s">
        <v>79</v>
      </c>
      <c r="AW519" s="12" t="s">
        <v>31</v>
      </c>
      <c r="AX519" s="12" t="s">
        <v>77</v>
      </c>
      <c r="AY519" s="150" t="s">
        <v>160</v>
      </c>
    </row>
    <row r="520" spans="2:65" s="1" customFormat="1" ht="16.5" customHeight="1">
      <c r="B520" s="33"/>
      <c r="C520" s="132" t="s">
        <v>1759</v>
      </c>
      <c r="D520" s="132" t="s">
        <v>162</v>
      </c>
      <c r="E520" s="133" t="s">
        <v>2612</v>
      </c>
      <c r="F520" s="134" t="s">
        <v>2613</v>
      </c>
      <c r="G520" s="135" t="s">
        <v>298</v>
      </c>
      <c r="H520" s="136">
        <v>34.299999999999997</v>
      </c>
      <c r="I520" s="137"/>
      <c r="J520" s="138">
        <f>ROUND(I520*H520,2)</f>
        <v>0</v>
      </c>
      <c r="K520" s="134" t="s">
        <v>1251</v>
      </c>
      <c r="L520" s="33"/>
      <c r="M520" s="139" t="s">
        <v>19</v>
      </c>
      <c r="N520" s="140" t="s">
        <v>40</v>
      </c>
      <c r="P520" s="141">
        <f>O520*H520</f>
        <v>0</v>
      </c>
      <c r="Q520" s="141">
        <v>0</v>
      </c>
      <c r="R520" s="141">
        <f>Q520*H520</f>
        <v>0</v>
      </c>
      <c r="S520" s="141">
        <v>0</v>
      </c>
      <c r="T520" s="142">
        <f>S520*H520</f>
        <v>0</v>
      </c>
      <c r="AR520" s="143" t="s">
        <v>259</v>
      </c>
      <c r="AT520" s="143" t="s">
        <v>162</v>
      </c>
      <c r="AU520" s="143" t="s">
        <v>79</v>
      </c>
      <c r="AY520" s="18" t="s">
        <v>160</v>
      </c>
      <c r="BE520" s="144">
        <f>IF(N520="základní",J520,0)</f>
        <v>0</v>
      </c>
      <c r="BF520" s="144">
        <f>IF(N520="snížená",J520,0)</f>
        <v>0</v>
      </c>
      <c r="BG520" s="144">
        <f>IF(N520="zákl. přenesená",J520,0)</f>
        <v>0</v>
      </c>
      <c r="BH520" s="144">
        <f>IF(N520="sníž. přenesená",J520,0)</f>
        <v>0</v>
      </c>
      <c r="BI520" s="144">
        <f>IF(N520="nulová",J520,0)</f>
        <v>0</v>
      </c>
      <c r="BJ520" s="18" t="s">
        <v>77</v>
      </c>
      <c r="BK520" s="144">
        <f>ROUND(I520*H520,2)</f>
        <v>0</v>
      </c>
      <c r="BL520" s="18" t="s">
        <v>259</v>
      </c>
      <c r="BM520" s="143" t="s">
        <v>2614</v>
      </c>
    </row>
    <row r="521" spans="2:65" s="1" customFormat="1" ht="11.25">
      <c r="B521" s="33"/>
      <c r="D521" s="145" t="s">
        <v>169</v>
      </c>
      <c r="F521" s="146" t="s">
        <v>2615</v>
      </c>
      <c r="I521" s="147"/>
      <c r="L521" s="33"/>
      <c r="M521" s="148"/>
      <c r="T521" s="54"/>
      <c r="AT521" s="18" t="s">
        <v>169</v>
      </c>
      <c r="AU521" s="18" t="s">
        <v>79</v>
      </c>
    </row>
    <row r="522" spans="2:65" s="1" customFormat="1" ht="11.25">
      <c r="B522" s="33"/>
      <c r="D522" s="193" t="s">
        <v>1254</v>
      </c>
      <c r="F522" s="194" t="s">
        <v>2616</v>
      </c>
      <c r="I522" s="147"/>
      <c r="L522" s="33"/>
      <c r="M522" s="148"/>
      <c r="T522" s="54"/>
      <c r="AT522" s="18" t="s">
        <v>1254</v>
      </c>
      <c r="AU522" s="18" t="s">
        <v>79</v>
      </c>
    </row>
    <row r="523" spans="2:65" s="12" customFormat="1" ht="11.25">
      <c r="B523" s="149"/>
      <c r="D523" s="145" t="s">
        <v>171</v>
      </c>
      <c r="E523" s="150" t="s">
        <v>19</v>
      </c>
      <c r="F523" s="151" t="s">
        <v>2617</v>
      </c>
      <c r="H523" s="152">
        <v>34.299999999999997</v>
      </c>
      <c r="I523" s="153"/>
      <c r="L523" s="149"/>
      <c r="M523" s="154"/>
      <c r="T523" s="155"/>
      <c r="AT523" s="150" t="s">
        <v>171</v>
      </c>
      <c r="AU523" s="150" t="s">
        <v>79</v>
      </c>
      <c r="AV523" s="12" t="s">
        <v>79</v>
      </c>
      <c r="AW523" s="12" t="s">
        <v>31</v>
      </c>
      <c r="AX523" s="12" t="s">
        <v>77</v>
      </c>
      <c r="AY523" s="150" t="s">
        <v>160</v>
      </c>
    </row>
    <row r="524" spans="2:65" s="1" customFormat="1" ht="16.5" customHeight="1">
      <c r="B524" s="33"/>
      <c r="C524" s="163" t="s">
        <v>1765</v>
      </c>
      <c r="D524" s="163" t="s">
        <v>200</v>
      </c>
      <c r="E524" s="164" t="s">
        <v>2618</v>
      </c>
      <c r="F524" s="165" t="s">
        <v>2619</v>
      </c>
      <c r="G524" s="166" t="s">
        <v>298</v>
      </c>
      <c r="H524" s="167">
        <v>34.985999999999997</v>
      </c>
      <c r="I524" s="168"/>
      <c r="J524" s="169">
        <f>ROUND(I524*H524,2)</f>
        <v>0</v>
      </c>
      <c r="K524" s="165" t="s">
        <v>1251</v>
      </c>
      <c r="L524" s="170"/>
      <c r="M524" s="171" t="s">
        <v>19</v>
      </c>
      <c r="N524" s="172" t="s">
        <v>40</v>
      </c>
      <c r="P524" s="141">
        <f>O524*H524</f>
        <v>0</v>
      </c>
      <c r="Q524" s="141">
        <v>1.0000000000000001E-5</v>
      </c>
      <c r="R524" s="141">
        <f>Q524*H524</f>
        <v>3.4986000000000001E-4</v>
      </c>
      <c r="S524" s="141">
        <v>0</v>
      </c>
      <c r="T524" s="142">
        <f>S524*H524</f>
        <v>0</v>
      </c>
      <c r="AR524" s="143" t="s">
        <v>378</v>
      </c>
      <c r="AT524" s="143" t="s">
        <v>200</v>
      </c>
      <c r="AU524" s="143" t="s">
        <v>79</v>
      </c>
      <c r="AY524" s="18" t="s">
        <v>160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8" t="s">
        <v>77</v>
      </c>
      <c r="BK524" s="144">
        <f>ROUND(I524*H524,2)</f>
        <v>0</v>
      </c>
      <c r="BL524" s="18" t="s">
        <v>259</v>
      </c>
      <c r="BM524" s="143" t="s">
        <v>2620</v>
      </c>
    </row>
    <row r="525" spans="2:65" s="1" customFormat="1" ht="11.25">
      <c r="B525" s="33"/>
      <c r="D525" s="145" t="s">
        <v>169</v>
      </c>
      <c r="F525" s="146" t="s">
        <v>2619</v>
      </c>
      <c r="I525" s="147"/>
      <c r="L525" s="33"/>
      <c r="M525" s="148"/>
      <c r="T525" s="54"/>
      <c r="AT525" s="18" t="s">
        <v>169</v>
      </c>
      <c r="AU525" s="18" t="s">
        <v>79</v>
      </c>
    </row>
    <row r="526" spans="2:65" s="12" customFormat="1" ht="11.25">
      <c r="B526" s="149"/>
      <c r="D526" s="145" t="s">
        <v>171</v>
      </c>
      <c r="E526" s="150" t="s">
        <v>19</v>
      </c>
      <c r="F526" s="151" t="s">
        <v>2621</v>
      </c>
      <c r="H526" s="152">
        <v>34.985999999999997</v>
      </c>
      <c r="I526" s="153"/>
      <c r="L526" s="149"/>
      <c r="M526" s="154"/>
      <c r="T526" s="155"/>
      <c r="AT526" s="150" t="s">
        <v>171</v>
      </c>
      <c r="AU526" s="150" t="s">
        <v>79</v>
      </c>
      <c r="AV526" s="12" t="s">
        <v>79</v>
      </c>
      <c r="AW526" s="12" t="s">
        <v>31</v>
      </c>
      <c r="AX526" s="12" t="s">
        <v>77</v>
      </c>
      <c r="AY526" s="150" t="s">
        <v>160</v>
      </c>
    </row>
    <row r="527" spans="2:65" s="1" customFormat="1" ht="24.2" customHeight="1">
      <c r="B527" s="33"/>
      <c r="C527" s="163" t="s">
        <v>1284</v>
      </c>
      <c r="D527" s="163" t="s">
        <v>200</v>
      </c>
      <c r="E527" s="164" t="s">
        <v>1803</v>
      </c>
      <c r="F527" s="165" t="s">
        <v>1804</v>
      </c>
      <c r="G527" s="166" t="s">
        <v>1805</v>
      </c>
      <c r="H527" s="167">
        <v>1.1499999999999999</v>
      </c>
      <c r="I527" s="168"/>
      <c r="J527" s="169">
        <f>ROUND(I527*H527,2)</f>
        <v>0</v>
      </c>
      <c r="K527" s="165" t="s">
        <v>19</v>
      </c>
      <c r="L527" s="170"/>
      <c r="M527" s="171" t="s">
        <v>19</v>
      </c>
      <c r="N527" s="172" t="s">
        <v>40</v>
      </c>
      <c r="P527" s="141">
        <f>O527*H527</f>
        <v>0</v>
      </c>
      <c r="Q527" s="141">
        <v>6.4999999999999997E-4</v>
      </c>
      <c r="R527" s="141">
        <f>Q527*H527</f>
        <v>7.474999999999999E-4</v>
      </c>
      <c r="S527" s="141">
        <v>0</v>
      </c>
      <c r="T527" s="142">
        <f>S527*H527</f>
        <v>0</v>
      </c>
      <c r="AR527" s="143" t="s">
        <v>378</v>
      </c>
      <c r="AT527" s="143" t="s">
        <v>200</v>
      </c>
      <c r="AU527" s="143" t="s">
        <v>79</v>
      </c>
      <c r="AY527" s="18" t="s">
        <v>160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8" t="s">
        <v>77</v>
      </c>
      <c r="BK527" s="144">
        <f>ROUND(I527*H527,2)</f>
        <v>0</v>
      </c>
      <c r="BL527" s="18" t="s">
        <v>259</v>
      </c>
      <c r="BM527" s="143" t="s">
        <v>2622</v>
      </c>
    </row>
    <row r="528" spans="2:65" s="1" customFormat="1" ht="11.25">
      <c r="B528" s="33"/>
      <c r="D528" s="145" t="s">
        <v>169</v>
      </c>
      <c r="F528" s="146" t="s">
        <v>1804</v>
      </c>
      <c r="I528" s="147"/>
      <c r="L528" s="33"/>
      <c r="M528" s="148"/>
      <c r="T528" s="54"/>
      <c r="AT528" s="18" t="s">
        <v>169</v>
      </c>
      <c r="AU528" s="18" t="s">
        <v>79</v>
      </c>
    </row>
    <row r="529" spans="2:65" s="12" customFormat="1" ht="11.25">
      <c r="B529" s="149"/>
      <c r="D529" s="145" t="s">
        <v>171</v>
      </c>
      <c r="E529" s="150" t="s">
        <v>19</v>
      </c>
      <c r="F529" s="151" t="s">
        <v>2623</v>
      </c>
      <c r="H529" s="152">
        <v>1.1499999999999999</v>
      </c>
      <c r="I529" s="153"/>
      <c r="L529" s="149"/>
      <c r="M529" s="154"/>
      <c r="T529" s="155"/>
      <c r="AT529" s="150" t="s">
        <v>171</v>
      </c>
      <c r="AU529" s="150" t="s">
        <v>79</v>
      </c>
      <c r="AV529" s="12" t="s">
        <v>79</v>
      </c>
      <c r="AW529" s="12" t="s">
        <v>31</v>
      </c>
      <c r="AX529" s="12" t="s">
        <v>77</v>
      </c>
      <c r="AY529" s="150" t="s">
        <v>160</v>
      </c>
    </row>
    <row r="530" spans="2:65" s="1" customFormat="1" ht="21.75" customHeight="1">
      <c r="B530" s="33"/>
      <c r="C530" s="132" t="s">
        <v>1775</v>
      </c>
      <c r="D530" s="132" t="s">
        <v>162</v>
      </c>
      <c r="E530" s="133" t="s">
        <v>1861</v>
      </c>
      <c r="F530" s="134" t="s">
        <v>1862</v>
      </c>
      <c r="G530" s="135" t="s">
        <v>233</v>
      </c>
      <c r="H530" s="136">
        <v>0.67900000000000005</v>
      </c>
      <c r="I530" s="137"/>
      <c r="J530" s="138">
        <f>ROUND(I530*H530,2)</f>
        <v>0</v>
      </c>
      <c r="K530" s="134" t="s">
        <v>1251</v>
      </c>
      <c r="L530" s="33"/>
      <c r="M530" s="139" t="s">
        <v>19</v>
      </c>
      <c r="N530" s="140" t="s">
        <v>40</v>
      </c>
      <c r="P530" s="141">
        <f>O530*H530</f>
        <v>0</v>
      </c>
      <c r="Q530" s="141">
        <v>0</v>
      </c>
      <c r="R530" s="141">
        <f>Q530*H530</f>
        <v>0</v>
      </c>
      <c r="S530" s="141">
        <v>0</v>
      </c>
      <c r="T530" s="142">
        <f>S530*H530</f>
        <v>0</v>
      </c>
      <c r="AR530" s="143" t="s">
        <v>259</v>
      </c>
      <c r="AT530" s="143" t="s">
        <v>162</v>
      </c>
      <c r="AU530" s="143" t="s">
        <v>79</v>
      </c>
      <c r="AY530" s="18" t="s">
        <v>160</v>
      </c>
      <c r="BE530" s="144">
        <f>IF(N530="základní",J530,0)</f>
        <v>0</v>
      </c>
      <c r="BF530" s="144">
        <f>IF(N530="snížená",J530,0)</f>
        <v>0</v>
      </c>
      <c r="BG530" s="144">
        <f>IF(N530="zákl. přenesená",J530,0)</f>
        <v>0</v>
      </c>
      <c r="BH530" s="144">
        <f>IF(N530="sníž. přenesená",J530,0)</f>
        <v>0</v>
      </c>
      <c r="BI530" s="144">
        <f>IF(N530="nulová",J530,0)</f>
        <v>0</v>
      </c>
      <c r="BJ530" s="18" t="s">
        <v>77</v>
      </c>
      <c r="BK530" s="144">
        <f>ROUND(I530*H530,2)</f>
        <v>0</v>
      </c>
      <c r="BL530" s="18" t="s">
        <v>259</v>
      </c>
      <c r="BM530" s="143" t="s">
        <v>2624</v>
      </c>
    </row>
    <row r="531" spans="2:65" s="1" customFormat="1" ht="29.25">
      <c r="B531" s="33"/>
      <c r="D531" s="145" t="s">
        <v>169</v>
      </c>
      <c r="F531" s="146" t="s">
        <v>1864</v>
      </c>
      <c r="I531" s="147"/>
      <c r="L531" s="33"/>
      <c r="M531" s="148"/>
      <c r="T531" s="54"/>
      <c r="AT531" s="18" t="s">
        <v>169</v>
      </c>
      <c r="AU531" s="18" t="s">
        <v>79</v>
      </c>
    </row>
    <row r="532" spans="2:65" s="1" customFormat="1" ht="11.25">
      <c r="B532" s="33"/>
      <c r="D532" s="193" t="s">
        <v>1254</v>
      </c>
      <c r="F532" s="194" t="s">
        <v>1865</v>
      </c>
      <c r="I532" s="147"/>
      <c r="L532" s="33"/>
      <c r="M532" s="148"/>
      <c r="T532" s="54"/>
      <c r="AT532" s="18" t="s">
        <v>1254</v>
      </c>
      <c r="AU532" s="18" t="s">
        <v>79</v>
      </c>
    </row>
    <row r="533" spans="2:65" s="1" customFormat="1" ht="16.5" customHeight="1">
      <c r="B533" s="33"/>
      <c r="C533" s="132" t="s">
        <v>1782</v>
      </c>
      <c r="D533" s="132" t="s">
        <v>162</v>
      </c>
      <c r="E533" s="133" t="s">
        <v>1855</v>
      </c>
      <c r="F533" s="134" t="s">
        <v>1856</v>
      </c>
      <c r="G533" s="135" t="s">
        <v>233</v>
      </c>
      <c r="H533" s="136">
        <v>0.67900000000000005</v>
      </c>
      <c r="I533" s="137"/>
      <c r="J533" s="138">
        <f>ROUND(I533*H533,2)</f>
        <v>0</v>
      </c>
      <c r="K533" s="134" t="s">
        <v>1251</v>
      </c>
      <c r="L533" s="33"/>
      <c r="M533" s="139" t="s">
        <v>19</v>
      </c>
      <c r="N533" s="140" t="s">
        <v>40</v>
      </c>
      <c r="P533" s="141">
        <f>O533*H533</f>
        <v>0</v>
      </c>
      <c r="Q533" s="141">
        <v>0</v>
      </c>
      <c r="R533" s="141">
        <f>Q533*H533</f>
        <v>0</v>
      </c>
      <c r="S533" s="141">
        <v>0</v>
      </c>
      <c r="T533" s="142">
        <f>S533*H533</f>
        <v>0</v>
      </c>
      <c r="AR533" s="143" t="s">
        <v>259</v>
      </c>
      <c r="AT533" s="143" t="s">
        <v>162</v>
      </c>
      <c r="AU533" s="143" t="s">
        <v>79</v>
      </c>
      <c r="AY533" s="18" t="s">
        <v>160</v>
      </c>
      <c r="BE533" s="144">
        <f>IF(N533="základní",J533,0)</f>
        <v>0</v>
      </c>
      <c r="BF533" s="144">
        <f>IF(N533="snížená",J533,0)</f>
        <v>0</v>
      </c>
      <c r="BG533" s="144">
        <f>IF(N533="zákl. přenesená",J533,0)</f>
        <v>0</v>
      </c>
      <c r="BH533" s="144">
        <f>IF(N533="sníž. přenesená",J533,0)</f>
        <v>0</v>
      </c>
      <c r="BI533" s="144">
        <f>IF(N533="nulová",J533,0)</f>
        <v>0</v>
      </c>
      <c r="BJ533" s="18" t="s">
        <v>77</v>
      </c>
      <c r="BK533" s="144">
        <f>ROUND(I533*H533,2)</f>
        <v>0</v>
      </c>
      <c r="BL533" s="18" t="s">
        <v>259</v>
      </c>
      <c r="BM533" s="143" t="s">
        <v>2625</v>
      </c>
    </row>
    <row r="534" spans="2:65" s="1" customFormat="1" ht="19.5">
      <c r="B534" s="33"/>
      <c r="D534" s="145" t="s">
        <v>169</v>
      </c>
      <c r="F534" s="146" t="s">
        <v>1858</v>
      </c>
      <c r="I534" s="147"/>
      <c r="L534" s="33"/>
      <c r="M534" s="148"/>
      <c r="T534" s="54"/>
      <c r="AT534" s="18" t="s">
        <v>169</v>
      </c>
      <c r="AU534" s="18" t="s">
        <v>79</v>
      </c>
    </row>
    <row r="535" spans="2:65" s="1" customFormat="1" ht="11.25">
      <c r="B535" s="33"/>
      <c r="D535" s="193" t="s">
        <v>1254</v>
      </c>
      <c r="F535" s="194" t="s">
        <v>1859</v>
      </c>
      <c r="I535" s="147"/>
      <c r="L535" s="33"/>
      <c r="M535" s="148"/>
      <c r="T535" s="54"/>
      <c r="AT535" s="18" t="s">
        <v>1254</v>
      </c>
      <c r="AU535" s="18" t="s">
        <v>79</v>
      </c>
    </row>
    <row r="536" spans="2:65" s="11" customFormat="1" ht="25.9" customHeight="1">
      <c r="B536" s="120"/>
      <c r="D536" s="121" t="s">
        <v>68</v>
      </c>
      <c r="E536" s="122" t="s">
        <v>540</v>
      </c>
      <c r="F536" s="122" t="s">
        <v>541</v>
      </c>
      <c r="I536" s="123"/>
      <c r="J536" s="124">
        <f>BK536</f>
        <v>0</v>
      </c>
      <c r="L536" s="120"/>
      <c r="M536" s="125"/>
      <c r="P536" s="126">
        <f>SUM(P537:P568)</f>
        <v>0</v>
      </c>
      <c r="R536" s="126">
        <f>SUM(R537:R568)</f>
        <v>0</v>
      </c>
      <c r="T536" s="127">
        <f>SUM(T537:T568)</f>
        <v>0</v>
      </c>
      <c r="AR536" s="121" t="s">
        <v>167</v>
      </c>
      <c r="AT536" s="128" t="s">
        <v>68</v>
      </c>
      <c r="AU536" s="128" t="s">
        <v>69</v>
      </c>
      <c r="AY536" s="121" t="s">
        <v>160</v>
      </c>
      <c r="BK536" s="129">
        <f>SUM(BK537:BK568)</f>
        <v>0</v>
      </c>
    </row>
    <row r="537" spans="2:65" s="1" customFormat="1" ht="16.5" customHeight="1">
      <c r="B537" s="33"/>
      <c r="C537" s="132" t="s">
        <v>1789</v>
      </c>
      <c r="D537" s="132" t="s">
        <v>162</v>
      </c>
      <c r="E537" s="133" t="s">
        <v>2626</v>
      </c>
      <c r="F537" s="134" t="s">
        <v>2627</v>
      </c>
      <c r="G537" s="135" t="s">
        <v>1869</v>
      </c>
      <c r="H537" s="136">
        <v>1</v>
      </c>
      <c r="I537" s="137"/>
      <c r="J537" s="138">
        <f>ROUND(I537*H537,2)</f>
        <v>0</v>
      </c>
      <c r="K537" s="134" t="s">
        <v>19</v>
      </c>
      <c r="L537" s="33"/>
      <c r="M537" s="139" t="s">
        <v>19</v>
      </c>
      <c r="N537" s="140" t="s">
        <v>40</v>
      </c>
      <c r="P537" s="141">
        <f>O537*H537</f>
        <v>0</v>
      </c>
      <c r="Q537" s="141">
        <v>0</v>
      </c>
      <c r="R537" s="141">
        <f>Q537*H537</f>
        <v>0</v>
      </c>
      <c r="S537" s="141">
        <v>0</v>
      </c>
      <c r="T537" s="142">
        <f>S537*H537</f>
        <v>0</v>
      </c>
      <c r="AR537" s="143" t="s">
        <v>1870</v>
      </c>
      <c r="AT537" s="143" t="s">
        <v>162</v>
      </c>
      <c r="AU537" s="143" t="s">
        <v>77</v>
      </c>
      <c r="AY537" s="18" t="s">
        <v>160</v>
      </c>
      <c r="BE537" s="144">
        <f>IF(N537="základní",J537,0)</f>
        <v>0</v>
      </c>
      <c r="BF537" s="144">
        <f>IF(N537="snížená",J537,0)</f>
        <v>0</v>
      </c>
      <c r="BG537" s="144">
        <f>IF(N537="zákl. přenesená",J537,0)</f>
        <v>0</v>
      </c>
      <c r="BH537" s="144">
        <f>IF(N537="sníž. přenesená",J537,0)</f>
        <v>0</v>
      </c>
      <c r="BI537" s="144">
        <f>IF(N537="nulová",J537,0)</f>
        <v>0</v>
      </c>
      <c r="BJ537" s="18" t="s">
        <v>77</v>
      </c>
      <c r="BK537" s="144">
        <f>ROUND(I537*H537,2)</f>
        <v>0</v>
      </c>
      <c r="BL537" s="18" t="s">
        <v>1870</v>
      </c>
      <c r="BM537" s="143" t="s">
        <v>2628</v>
      </c>
    </row>
    <row r="538" spans="2:65" s="1" customFormat="1" ht="11.25">
      <c r="B538" s="33"/>
      <c r="D538" s="145" t="s">
        <v>169</v>
      </c>
      <c r="F538" s="146" t="s">
        <v>2627</v>
      </c>
      <c r="I538" s="147"/>
      <c r="L538" s="33"/>
      <c r="M538" s="148"/>
      <c r="T538" s="54"/>
      <c r="AT538" s="18" t="s">
        <v>169</v>
      </c>
      <c r="AU538" s="18" t="s">
        <v>77</v>
      </c>
    </row>
    <row r="539" spans="2:65" s="1" customFormat="1" ht="16.5" customHeight="1">
      <c r="B539" s="33"/>
      <c r="C539" s="132" t="s">
        <v>1795</v>
      </c>
      <c r="D539" s="132" t="s">
        <v>162</v>
      </c>
      <c r="E539" s="133" t="s">
        <v>2629</v>
      </c>
      <c r="F539" s="134" t="s">
        <v>1875</v>
      </c>
      <c r="G539" s="135" t="s">
        <v>1869</v>
      </c>
      <c r="H539" s="136">
        <v>1</v>
      </c>
      <c r="I539" s="137"/>
      <c r="J539" s="138">
        <f>ROUND(I539*H539,2)</f>
        <v>0</v>
      </c>
      <c r="K539" s="134" t="s">
        <v>19</v>
      </c>
      <c r="L539" s="33"/>
      <c r="M539" s="139" t="s">
        <v>19</v>
      </c>
      <c r="N539" s="140" t="s">
        <v>40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1870</v>
      </c>
      <c r="AT539" s="143" t="s">
        <v>162</v>
      </c>
      <c r="AU539" s="143" t="s">
        <v>77</v>
      </c>
      <c r="AY539" s="18" t="s">
        <v>160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8" t="s">
        <v>77</v>
      </c>
      <c r="BK539" s="144">
        <f>ROUND(I539*H539,2)</f>
        <v>0</v>
      </c>
      <c r="BL539" s="18" t="s">
        <v>1870</v>
      </c>
      <c r="BM539" s="143" t="s">
        <v>2630</v>
      </c>
    </row>
    <row r="540" spans="2:65" s="1" customFormat="1" ht="11.25">
      <c r="B540" s="33"/>
      <c r="D540" s="145" t="s">
        <v>169</v>
      </c>
      <c r="F540" s="146" t="s">
        <v>1875</v>
      </c>
      <c r="I540" s="147"/>
      <c r="L540" s="33"/>
      <c r="M540" s="148"/>
      <c r="T540" s="54"/>
      <c r="AT540" s="18" t="s">
        <v>169</v>
      </c>
      <c r="AU540" s="18" t="s">
        <v>77</v>
      </c>
    </row>
    <row r="541" spans="2:65" s="1" customFormat="1" ht="16.5" customHeight="1">
      <c r="B541" s="33"/>
      <c r="C541" s="132" t="s">
        <v>1802</v>
      </c>
      <c r="D541" s="132" t="s">
        <v>162</v>
      </c>
      <c r="E541" s="133" t="s">
        <v>1879</v>
      </c>
      <c r="F541" s="134" t="s">
        <v>1880</v>
      </c>
      <c r="G541" s="135" t="s">
        <v>1869</v>
      </c>
      <c r="H541" s="136">
        <v>1</v>
      </c>
      <c r="I541" s="137"/>
      <c r="J541" s="138">
        <f>ROUND(I541*H541,2)</f>
        <v>0</v>
      </c>
      <c r="K541" s="134" t="s">
        <v>19</v>
      </c>
      <c r="L541" s="33"/>
      <c r="M541" s="139" t="s">
        <v>19</v>
      </c>
      <c r="N541" s="140" t="s">
        <v>40</v>
      </c>
      <c r="P541" s="141">
        <f>O541*H541</f>
        <v>0</v>
      </c>
      <c r="Q541" s="141">
        <v>0</v>
      </c>
      <c r="R541" s="141">
        <f>Q541*H541</f>
        <v>0</v>
      </c>
      <c r="S541" s="141">
        <v>0</v>
      </c>
      <c r="T541" s="142">
        <f>S541*H541</f>
        <v>0</v>
      </c>
      <c r="AR541" s="143" t="s">
        <v>1870</v>
      </c>
      <c r="AT541" s="143" t="s">
        <v>162</v>
      </c>
      <c r="AU541" s="143" t="s">
        <v>77</v>
      </c>
      <c r="AY541" s="18" t="s">
        <v>160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8" t="s">
        <v>77</v>
      </c>
      <c r="BK541" s="144">
        <f>ROUND(I541*H541,2)</f>
        <v>0</v>
      </c>
      <c r="BL541" s="18" t="s">
        <v>1870</v>
      </c>
      <c r="BM541" s="143" t="s">
        <v>2631</v>
      </c>
    </row>
    <row r="542" spans="2:65" s="1" customFormat="1" ht="11.25">
      <c r="B542" s="33"/>
      <c r="D542" s="145" t="s">
        <v>169</v>
      </c>
      <c r="F542" s="146" t="s">
        <v>1880</v>
      </c>
      <c r="I542" s="147"/>
      <c r="L542" s="33"/>
      <c r="M542" s="148"/>
      <c r="T542" s="54"/>
      <c r="AT542" s="18" t="s">
        <v>169</v>
      </c>
      <c r="AU542" s="18" t="s">
        <v>77</v>
      </c>
    </row>
    <row r="543" spans="2:65" s="15" customFormat="1" ht="11.25">
      <c r="B543" s="180"/>
      <c r="D543" s="145" t="s">
        <v>171</v>
      </c>
      <c r="E543" s="181" t="s">
        <v>19</v>
      </c>
      <c r="F543" s="182" t="s">
        <v>1882</v>
      </c>
      <c r="H543" s="181" t="s">
        <v>19</v>
      </c>
      <c r="I543" s="183"/>
      <c r="L543" s="180"/>
      <c r="M543" s="184"/>
      <c r="T543" s="185"/>
      <c r="AT543" s="181" t="s">
        <v>171</v>
      </c>
      <c r="AU543" s="181" t="s">
        <v>77</v>
      </c>
      <c r="AV543" s="15" t="s">
        <v>77</v>
      </c>
      <c r="AW543" s="15" t="s">
        <v>31</v>
      </c>
      <c r="AX543" s="15" t="s">
        <v>69</v>
      </c>
      <c r="AY543" s="181" t="s">
        <v>160</v>
      </c>
    </row>
    <row r="544" spans="2:65" s="12" customFormat="1" ht="11.25">
      <c r="B544" s="149"/>
      <c r="D544" s="145" t="s">
        <v>171</v>
      </c>
      <c r="E544" s="150" t="s">
        <v>19</v>
      </c>
      <c r="F544" s="151" t="s">
        <v>77</v>
      </c>
      <c r="H544" s="152">
        <v>1</v>
      </c>
      <c r="I544" s="153"/>
      <c r="L544" s="149"/>
      <c r="M544" s="154"/>
      <c r="T544" s="155"/>
      <c r="AT544" s="150" t="s">
        <v>171</v>
      </c>
      <c r="AU544" s="150" t="s">
        <v>77</v>
      </c>
      <c r="AV544" s="12" t="s">
        <v>79</v>
      </c>
      <c r="AW544" s="12" t="s">
        <v>31</v>
      </c>
      <c r="AX544" s="12" t="s">
        <v>77</v>
      </c>
      <c r="AY544" s="150" t="s">
        <v>160</v>
      </c>
    </row>
    <row r="545" spans="2:65" s="1" customFormat="1" ht="16.5" customHeight="1">
      <c r="B545" s="33"/>
      <c r="C545" s="132" t="s">
        <v>1810</v>
      </c>
      <c r="D545" s="132" t="s">
        <v>162</v>
      </c>
      <c r="E545" s="133" t="s">
        <v>1884</v>
      </c>
      <c r="F545" s="134" t="s">
        <v>1885</v>
      </c>
      <c r="G545" s="135" t="s">
        <v>1869</v>
      </c>
      <c r="H545" s="136">
        <v>1</v>
      </c>
      <c r="I545" s="137"/>
      <c r="J545" s="138">
        <f>ROUND(I545*H545,2)</f>
        <v>0</v>
      </c>
      <c r="K545" s="134" t="s">
        <v>19</v>
      </c>
      <c r="L545" s="33"/>
      <c r="M545" s="139" t="s">
        <v>19</v>
      </c>
      <c r="N545" s="140" t="s">
        <v>40</v>
      </c>
      <c r="P545" s="141">
        <f>O545*H545</f>
        <v>0</v>
      </c>
      <c r="Q545" s="141">
        <v>0</v>
      </c>
      <c r="R545" s="141">
        <f>Q545*H545</f>
        <v>0</v>
      </c>
      <c r="S545" s="141">
        <v>0</v>
      </c>
      <c r="T545" s="142">
        <f>S545*H545</f>
        <v>0</v>
      </c>
      <c r="AR545" s="143" t="s">
        <v>1870</v>
      </c>
      <c r="AT545" s="143" t="s">
        <v>162</v>
      </c>
      <c r="AU545" s="143" t="s">
        <v>77</v>
      </c>
      <c r="AY545" s="18" t="s">
        <v>160</v>
      </c>
      <c r="BE545" s="144">
        <f>IF(N545="základní",J545,0)</f>
        <v>0</v>
      </c>
      <c r="BF545" s="144">
        <f>IF(N545="snížená",J545,0)</f>
        <v>0</v>
      </c>
      <c r="BG545" s="144">
        <f>IF(N545="zákl. přenesená",J545,0)</f>
        <v>0</v>
      </c>
      <c r="BH545" s="144">
        <f>IF(N545="sníž. přenesená",J545,0)</f>
        <v>0</v>
      </c>
      <c r="BI545" s="144">
        <f>IF(N545="nulová",J545,0)</f>
        <v>0</v>
      </c>
      <c r="BJ545" s="18" t="s">
        <v>77</v>
      </c>
      <c r="BK545" s="144">
        <f>ROUND(I545*H545,2)</f>
        <v>0</v>
      </c>
      <c r="BL545" s="18" t="s">
        <v>1870</v>
      </c>
      <c r="BM545" s="143" t="s">
        <v>2632</v>
      </c>
    </row>
    <row r="546" spans="2:65" s="1" customFormat="1" ht="11.25">
      <c r="B546" s="33"/>
      <c r="D546" s="145" t="s">
        <v>169</v>
      </c>
      <c r="F546" s="146" t="s">
        <v>1885</v>
      </c>
      <c r="I546" s="147"/>
      <c r="L546" s="33"/>
      <c r="M546" s="148"/>
      <c r="T546" s="54"/>
      <c r="AT546" s="18" t="s">
        <v>169</v>
      </c>
      <c r="AU546" s="18" t="s">
        <v>77</v>
      </c>
    </row>
    <row r="547" spans="2:65" s="1" customFormat="1" ht="16.5" customHeight="1">
      <c r="B547" s="33"/>
      <c r="C547" s="132" t="s">
        <v>1814</v>
      </c>
      <c r="D547" s="132" t="s">
        <v>162</v>
      </c>
      <c r="E547" s="133" t="s">
        <v>1888</v>
      </c>
      <c r="F547" s="134" t="s">
        <v>1889</v>
      </c>
      <c r="G547" s="135" t="s">
        <v>1869</v>
      </c>
      <c r="H547" s="136">
        <v>1</v>
      </c>
      <c r="I547" s="137"/>
      <c r="J547" s="138">
        <f>ROUND(I547*H547,2)</f>
        <v>0</v>
      </c>
      <c r="K547" s="134" t="s">
        <v>19</v>
      </c>
      <c r="L547" s="33"/>
      <c r="M547" s="139" t="s">
        <v>19</v>
      </c>
      <c r="N547" s="140" t="s">
        <v>40</v>
      </c>
      <c r="P547" s="141">
        <f>O547*H547</f>
        <v>0</v>
      </c>
      <c r="Q547" s="141">
        <v>0</v>
      </c>
      <c r="R547" s="141">
        <f>Q547*H547</f>
        <v>0</v>
      </c>
      <c r="S547" s="141">
        <v>0</v>
      </c>
      <c r="T547" s="142">
        <f>S547*H547</f>
        <v>0</v>
      </c>
      <c r="AR547" s="143" t="s">
        <v>1870</v>
      </c>
      <c r="AT547" s="143" t="s">
        <v>162</v>
      </c>
      <c r="AU547" s="143" t="s">
        <v>77</v>
      </c>
      <c r="AY547" s="18" t="s">
        <v>160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8" t="s">
        <v>77</v>
      </c>
      <c r="BK547" s="144">
        <f>ROUND(I547*H547,2)</f>
        <v>0</v>
      </c>
      <c r="BL547" s="18" t="s">
        <v>1870</v>
      </c>
      <c r="BM547" s="143" t="s">
        <v>2633</v>
      </c>
    </row>
    <row r="548" spans="2:65" s="1" customFormat="1" ht="11.25">
      <c r="B548" s="33"/>
      <c r="D548" s="145" t="s">
        <v>169</v>
      </c>
      <c r="F548" s="146" t="s">
        <v>1889</v>
      </c>
      <c r="I548" s="147"/>
      <c r="L548" s="33"/>
      <c r="M548" s="148"/>
      <c r="T548" s="54"/>
      <c r="AT548" s="18" t="s">
        <v>169</v>
      </c>
      <c r="AU548" s="18" t="s">
        <v>77</v>
      </c>
    </row>
    <row r="549" spans="2:65" s="1" customFormat="1" ht="16.5" customHeight="1">
      <c r="B549" s="33"/>
      <c r="C549" s="132" t="s">
        <v>1820</v>
      </c>
      <c r="D549" s="132" t="s">
        <v>162</v>
      </c>
      <c r="E549" s="133" t="s">
        <v>2634</v>
      </c>
      <c r="F549" s="134" t="s">
        <v>1880</v>
      </c>
      <c r="G549" s="135" t="s">
        <v>1869</v>
      </c>
      <c r="H549" s="136">
        <v>1</v>
      </c>
      <c r="I549" s="137"/>
      <c r="J549" s="138">
        <f>ROUND(I549*H549,2)</f>
        <v>0</v>
      </c>
      <c r="K549" s="134" t="s">
        <v>19</v>
      </c>
      <c r="L549" s="33"/>
      <c r="M549" s="139" t="s">
        <v>19</v>
      </c>
      <c r="N549" s="140" t="s">
        <v>40</v>
      </c>
      <c r="P549" s="141">
        <f>O549*H549</f>
        <v>0</v>
      </c>
      <c r="Q549" s="141">
        <v>0</v>
      </c>
      <c r="R549" s="141">
        <f>Q549*H549</f>
        <v>0</v>
      </c>
      <c r="S549" s="141">
        <v>0</v>
      </c>
      <c r="T549" s="142">
        <f>S549*H549</f>
        <v>0</v>
      </c>
      <c r="AR549" s="143" t="s">
        <v>1870</v>
      </c>
      <c r="AT549" s="143" t="s">
        <v>162</v>
      </c>
      <c r="AU549" s="143" t="s">
        <v>77</v>
      </c>
      <c r="AY549" s="18" t="s">
        <v>160</v>
      </c>
      <c r="BE549" s="144">
        <f>IF(N549="základní",J549,0)</f>
        <v>0</v>
      </c>
      <c r="BF549" s="144">
        <f>IF(N549="snížená",J549,0)</f>
        <v>0</v>
      </c>
      <c r="BG549" s="144">
        <f>IF(N549="zákl. přenesená",J549,0)</f>
        <v>0</v>
      </c>
      <c r="BH549" s="144">
        <f>IF(N549="sníž. přenesená",J549,0)</f>
        <v>0</v>
      </c>
      <c r="BI549" s="144">
        <f>IF(N549="nulová",J549,0)</f>
        <v>0</v>
      </c>
      <c r="BJ549" s="18" t="s">
        <v>77</v>
      </c>
      <c r="BK549" s="144">
        <f>ROUND(I549*H549,2)</f>
        <v>0</v>
      </c>
      <c r="BL549" s="18" t="s">
        <v>1870</v>
      </c>
      <c r="BM549" s="143" t="s">
        <v>2635</v>
      </c>
    </row>
    <row r="550" spans="2:65" s="1" customFormat="1" ht="11.25">
      <c r="B550" s="33"/>
      <c r="D550" s="145" t="s">
        <v>169</v>
      </c>
      <c r="F550" s="146" t="s">
        <v>1880</v>
      </c>
      <c r="I550" s="147"/>
      <c r="L550" s="33"/>
      <c r="M550" s="148"/>
      <c r="T550" s="54"/>
      <c r="AT550" s="18" t="s">
        <v>169</v>
      </c>
      <c r="AU550" s="18" t="s">
        <v>77</v>
      </c>
    </row>
    <row r="551" spans="2:65" s="15" customFormat="1" ht="11.25">
      <c r="B551" s="180"/>
      <c r="D551" s="145" t="s">
        <v>171</v>
      </c>
      <c r="E551" s="181" t="s">
        <v>19</v>
      </c>
      <c r="F551" s="182" t="s">
        <v>2636</v>
      </c>
      <c r="H551" s="181" t="s">
        <v>19</v>
      </c>
      <c r="I551" s="183"/>
      <c r="L551" s="180"/>
      <c r="M551" s="184"/>
      <c r="T551" s="185"/>
      <c r="AT551" s="181" t="s">
        <v>171</v>
      </c>
      <c r="AU551" s="181" t="s">
        <v>77</v>
      </c>
      <c r="AV551" s="15" t="s">
        <v>77</v>
      </c>
      <c r="AW551" s="15" t="s">
        <v>31</v>
      </c>
      <c r="AX551" s="15" t="s">
        <v>69</v>
      </c>
      <c r="AY551" s="181" t="s">
        <v>160</v>
      </c>
    </row>
    <row r="552" spans="2:65" s="12" customFormat="1" ht="11.25">
      <c r="B552" s="149"/>
      <c r="D552" s="145" t="s">
        <v>171</v>
      </c>
      <c r="E552" s="150" t="s">
        <v>19</v>
      </c>
      <c r="F552" s="151" t="s">
        <v>77</v>
      </c>
      <c r="H552" s="152">
        <v>1</v>
      </c>
      <c r="I552" s="153"/>
      <c r="L552" s="149"/>
      <c r="M552" s="154"/>
      <c r="T552" s="155"/>
      <c r="AT552" s="150" t="s">
        <v>171</v>
      </c>
      <c r="AU552" s="150" t="s">
        <v>77</v>
      </c>
      <c r="AV552" s="12" t="s">
        <v>79</v>
      </c>
      <c r="AW552" s="12" t="s">
        <v>31</v>
      </c>
      <c r="AX552" s="12" t="s">
        <v>77</v>
      </c>
      <c r="AY552" s="150" t="s">
        <v>160</v>
      </c>
    </row>
    <row r="553" spans="2:65" s="1" customFormat="1" ht="16.5" customHeight="1">
      <c r="B553" s="33"/>
      <c r="C553" s="132" t="s">
        <v>1825</v>
      </c>
      <c r="D553" s="132" t="s">
        <v>162</v>
      </c>
      <c r="E553" s="133" t="s">
        <v>1892</v>
      </c>
      <c r="F553" s="134" t="s">
        <v>1893</v>
      </c>
      <c r="G553" s="135" t="s">
        <v>1869</v>
      </c>
      <c r="H553" s="136">
        <v>1</v>
      </c>
      <c r="I553" s="137"/>
      <c r="J553" s="138">
        <f>ROUND(I553*H553,2)</f>
        <v>0</v>
      </c>
      <c r="K553" s="134" t="s">
        <v>19</v>
      </c>
      <c r="L553" s="33"/>
      <c r="M553" s="139" t="s">
        <v>19</v>
      </c>
      <c r="N553" s="140" t="s">
        <v>40</v>
      </c>
      <c r="P553" s="141">
        <f>O553*H553</f>
        <v>0</v>
      </c>
      <c r="Q553" s="141">
        <v>0</v>
      </c>
      <c r="R553" s="141">
        <f>Q553*H553</f>
        <v>0</v>
      </c>
      <c r="S553" s="141">
        <v>0</v>
      </c>
      <c r="T553" s="142">
        <f>S553*H553</f>
        <v>0</v>
      </c>
      <c r="AR553" s="143" t="s">
        <v>1870</v>
      </c>
      <c r="AT553" s="143" t="s">
        <v>162</v>
      </c>
      <c r="AU553" s="143" t="s">
        <v>77</v>
      </c>
      <c r="AY553" s="18" t="s">
        <v>160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8" t="s">
        <v>77</v>
      </c>
      <c r="BK553" s="144">
        <f>ROUND(I553*H553,2)</f>
        <v>0</v>
      </c>
      <c r="BL553" s="18" t="s">
        <v>1870</v>
      </c>
      <c r="BM553" s="143" t="s">
        <v>2637</v>
      </c>
    </row>
    <row r="554" spans="2:65" s="1" customFormat="1" ht="11.25">
      <c r="B554" s="33"/>
      <c r="D554" s="145" t="s">
        <v>169</v>
      </c>
      <c r="F554" s="146" t="s">
        <v>1893</v>
      </c>
      <c r="I554" s="147"/>
      <c r="L554" s="33"/>
      <c r="M554" s="148"/>
      <c r="T554" s="54"/>
      <c r="AT554" s="18" t="s">
        <v>169</v>
      </c>
      <c r="AU554" s="18" t="s">
        <v>77</v>
      </c>
    </row>
    <row r="555" spans="2:65" s="1" customFormat="1" ht="16.5" customHeight="1">
      <c r="B555" s="33"/>
      <c r="C555" s="132" t="s">
        <v>1831</v>
      </c>
      <c r="D555" s="132" t="s">
        <v>162</v>
      </c>
      <c r="E555" s="133" t="s">
        <v>1896</v>
      </c>
      <c r="F555" s="134" t="s">
        <v>1897</v>
      </c>
      <c r="G555" s="135" t="s">
        <v>1869</v>
      </c>
      <c r="H555" s="136">
        <v>1</v>
      </c>
      <c r="I555" s="137"/>
      <c r="J555" s="138">
        <f>ROUND(I555*H555,2)</f>
        <v>0</v>
      </c>
      <c r="K555" s="134" t="s">
        <v>19</v>
      </c>
      <c r="L555" s="33"/>
      <c r="M555" s="139" t="s">
        <v>19</v>
      </c>
      <c r="N555" s="140" t="s">
        <v>40</v>
      </c>
      <c r="P555" s="141">
        <f>O555*H555</f>
        <v>0</v>
      </c>
      <c r="Q555" s="141">
        <v>0</v>
      </c>
      <c r="R555" s="141">
        <f>Q555*H555</f>
        <v>0</v>
      </c>
      <c r="S555" s="141">
        <v>0</v>
      </c>
      <c r="T555" s="142">
        <f>S555*H555</f>
        <v>0</v>
      </c>
      <c r="AR555" s="143" t="s">
        <v>1870</v>
      </c>
      <c r="AT555" s="143" t="s">
        <v>162</v>
      </c>
      <c r="AU555" s="143" t="s">
        <v>77</v>
      </c>
      <c r="AY555" s="18" t="s">
        <v>160</v>
      </c>
      <c r="BE555" s="144">
        <f>IF(N555="základní",J555,0)</f>
        <v>0</v>
      </c>
      <c r="BF555" s="144">
        <f>IF(N555="snížená",J555,0)</f>
        <v>0</v>
      </c>
      <c r="BG555" s="144">
        <f>IF(N555="zákl. přenesená",J555,0)</f>
        <v>0</v>
      </c>
      <c r="BH555" s="144">
        <f>IF(N555="sníž. přenesená",J555,0)</f>
        <v>0</v>
      </c>
      <c r="BI555" s="144">
        <f>IF(N555="nulová",J555,0)</f>
        <v>0</v>
      </c>
      <c r="BJ555" s="18" t="s">
        <v>77</v>
      </c>
      <c r="BK555" s="144">
        <f>ROUND(I555*H555,2)</f>
        <v>0</v>
      </c>
      <c r="BL555" s="18" t="s">
        <v>1870</v>
      </c>
      <c r="BM555" s="143" t="s">
        <v>2638</v>
      </c>
    </row>
    <row r="556" spans="2:65" s="1" customFormat="1" ht="11.25">
      <c r="B556" s="33"/>
      <c r="D556" s="145" t="s">
        <v>169</v>
      </c>
      <c r="F556" s="146" t="s">
        <v>1897</v>
      </c>
      <c r="I556" s="147"/>
      <c r="L556" s="33"/>
      <c r="M556" s="148"/>
      <c r="T556" s="54"/>
      <c r="AT556" s="18" t="s">
        <v>169</v>
      </c>
      <c r="AU556" s="18" t="s">
        <v>77</v>
      </c>
    </row>
    <row r="557" spans="2:65" s="1" customFormat="1" ht="16.5" customHeight="1">
      <c r="B557" s="33"/>
      <c r="C557" s="132" t="s">
        <v>1835</v>
      </c>
      <c r="D557" s="132" t="s">
        <v>162</v>
      </c>
      <c r="E557" s="133" t="s">
        <v>1900</v>
      </c>
      <c r="F557" s="134" t="s">
        <v>1901</v>
      </c>
      <c r="G557" s="135" t="s">
        <v>1869</v>
      </c>
      <c r="H557" s="136">
        <v>1</v>
      </c>
      <c r="I557" s="137"/>
      <c r="J557" s="138">
        <f>ROUND(I557*H557,2)</f>
        <v>0</v>
      </c>
      <c r="K557" s="134" t="s">
        <v>19</v>
      </c>
      <c r="L557" s="33"/>
      <c r="M557" s="139" t="s">
        <v>19</v>
      </c>
      <c r="N557" s="140" t="s">
        <v>40</v>
      </c>
      <c r="P557" s="141">
        <f>O557*H557</f>
        <v>0</v>
      </c>
      <c r="Q557" s="141">
        <v>0</v>
      </c>
      <c r="R557" s="141">
        <f>Q557*H557</f>
        <v>0</v>
      </c>
      <c r="S557" s="141">
        <v>0</v>
      </c>
      <c r="T557" s="142">
        <f>S557*H557</f>
        <v>0</v>
      </c>
      <c r="AR557" s="143" t="s">
        <v>1870</v>
      </c>
      <c r="AT557" s="143" t="s">
        <v>162</v>
      </c>
      <c r="AU557" s="143" t="s">
        <v>77</v>
      </c>
      <c r="AY557" s="18" t="s">
        <v>160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77</v>
      </c>
      <c r="BK557" s="144">
        <f>ROUND(I557*H557,2)</f>
        <v>0</v>
      </c>
      <c r="BL557" s="18" t="s">
        <v>1870</v>
      </c>
      <c r="BM557" s="143" t="s">
        <v>2639</v>
      </c>
    </row>
    <row r="558" spans="2:65" s="1" customFormat="1" ht="11.25">
      <c r="B558" s="33"/>
      <c r="D558" s="145" t="s">
        <v>169</v>
      </c>
      <c r="F558" s="146" t="s">
        <v>1901</v>
      </c>
      <c r="I558" s="147"/>
      <c r="L558" s="33"/>
      <c r="M558" s="148"/>
      <c r="T558" s="54"/>
      <c r="AT558" s="18" t="s">
        <v>169</v>
      </c>
      <c r="AU558" s="18" t="s">
        <v>77</v>
      </c>
    </row>
    <row r="559" spans="2:65" s="1" customFormat="1" ht="16.5" customHeight="1">
      <c r="B559" s="33"/>
      <c r="C559" s="132" t="s">
        <v>1841</v>
      </c>
      <c r="D559" s="132" t="s">
        <v>162</v>
      </c>
      <c r="E559" s="133" t="s">
        <v>2640</v>
      </c>
      <c r="F559" s="134" t="s">
        <v>1906</v>
      </c>
      <c r="G559" s="135" t="s">
        <v>1869</v>
      </c>
      <c r="H559" s="136">
        <v>1</v>
      </c>
      <c r="I559" s="137"/>
      <c r="J559" s="138">
        <f>ROUND(I559*H559,2)</f>
        <v>0</v>
      </c>
      <c r="K559" s="134" t="s">
        <v>19</v>
      </c>
      <c r="L559" s="33"/>
      <c r="M559" s="139" t="s">
        <v>19</v>
      </c>
      <c r="N559" s="140" t="s">
        <v>40</v>
      </c>
      <c r="P559" s="141">
        <f>O559*H559</f>
        <v>0</v>
      </c>
      <c r="Q559" s="141">
        <v>0</v>
      </c>
      <c r="R559" s="141">
        <f>Q559*H559</f>
        <v>0</v>
      </c>
      <c r="S559" s="141">
        <v>0</v>
      </c>
      <c r="T559" s="142">
        <f>S559*H559</f>
        <v>0</v>
      </c>
      <c r="AR559" s="143" t="s">
        <v>1870</v>
      </c>
      <c r="AT559" s="143" t="s">
        <v>162</v>
      </c>
      <c r="AU559" s="143" t="s">
        <v>77</v>
      </c>
      <c r="AY559" s="18" t="s">
        <v>160</v>
      </c>
      <c r="BE559" s="144">
        <f>IF(N559="základní",J559,0)</f>
        <v>0</v>
      </c>
      <c r="BF559" s="144">
        <f>IF(N559="snížená",J559,0)</f>
        <v>0</v>
      </c>
      <c r="BG559" s="144">
        <f>IF(N559="zákl. přenesená",J559,0)</f>
        <v>0</v>
      </c>
      <c r="BH559" s="144">
        <f>IF(N559="sníž. přenesená",J559,0)</f>
        <v>0</v>
      </c>
      <c r="BI559" s="144">
        <f>IF(N559="nulová",J559,0)</f>
        <v>0</v>
      </c>
      <c r="BJ559" s="18" t="s">
        <v>77</v>
      </c>
      <c r="BK559" s="144">
        <f>ROUND(I559*H559,2)</f>
        <v>0</v>
      </c>
      <c r="BL559" s="18" t="s">
        <v>1870</v>
      </c>
      <c r="BM559" s="143" t="s">
        <v>2641</v>
      </c>
    </row>
    <row r="560" spans="2:65" s="1" customFormat="1" ht="11.25">
      <c r="B560" s="33"/>
      <c r="D560" s="145" t="s">
        <v>169</v>
      </c>
      <c r="F560" s="146" t="s">
        <v>1906</v>
      </c>
      <c r="I560" s="147"/>
      <c r="L560" s="33"/>
      <c r="M560" s="148"/>
      <c r="T560" s="54"/>
      <c r="AT560" s="18" t="s">
        <v>169</v>
      </c>
      <c r="AU560" s="18" t="s">
        <v>77</v>
      </c>
    </row>
    <row r="561" spans="2:65" s="1" customFormat="1" ht="16.5" customHeight="1">
      <c r="B561" s="33"/>
      <c r="C561" s="132" t="s">
        <v>1846</v>
      </c>
      <c r="D561" s="132" t="s">
        <v>162</v>
      </c>
      <c r="E561" s="133" t="s">
        <v>1910</v>
      </c>
      <c r="F561" s="134" t="s">
        <v>1911</v>
      </c>
      <c r="G561" s="135" t="s">
        <v>1869</v>
      </c>
      <c r="H561" s="136">
        <v>1</v>
      </c>
      <c r="I561" s="137"/>
      <c r="J561" s="138">
        <f>ROUND(I561*H561,2)</f>
        <v>0</v>
      </c>
      <c r="K561" s="134" t="s">
        <v>19</v>
      </c>
      <c r="L561" s="33"/>
      <c r="M561" s="139" t="s">
        <v>19</v>
      </c>
      <c r="N561" s="140" t="s">
        <v>40</v>
      </c>
      <c r="P561" s="141">
        <f>O561*H561</f>
        <v>0</v>
      </c>
      <c r="Q561" s="141">
        <v>0</v>
      </c>
      <c r="R561" s="141">
        <f>Q561*H561</f>
        <v>0</v>
      </c>
      <c r="S561" s="141">
        <v>0</v>
      </c>
      <c r="T561" s="142">
        <f>S561*H561</f>
        <v>0</v>
      </c>
      <c r="AR561" s="143" t="s">
        <v>1870</v>
      </c>
      <c r="AT561" s="143" t="s">
        <v>162</v>
      </c>
      <c r="AU561" s="143" t="s">
        <v>77</v>
      </c>
      <c r="AY561" s="18" t="s">
        <v>160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8" t="s">
        <v>77</v>
      </c>
      <c r="BK561" s="144">
        <f>ROUND(I561*H561,2)</f>
        <v>0</v>
      </c>
      <c r="BL561" s="18" t="s">
        <v>1870</v>
      </c>
      <c r="BM561" s="143" t="s">
        <v>2642</v>
      </c>
    </row>
    <row r="562" spans="2:65" s="1" customFormat="1" ht="11.25">
      <c r="B562" s="33"/>
      <c r="D562" s="145" t="s">
        <v>169</v>
      </c>
      <c r="F562" s="146" t="s">
        <v>1911</v>
      </c>
      <c r="I562" s="147"/>
      <c r="L562" s="33"/>
      <c r="M562" s="148"/>
      <c r="T562" s="54"/>
      <c r="AT562" s="18" t="s">
        <v>169</v>
      </c>
      <c r="AU562" s="18" t="s">
        <v>77</v>
      </c>
    </row>
    <row r="563" spans="2:65" s="1" customFormat="1" ht="16.5" customHeight="1">
      <c r="B563" s="33"/>
      <c r="C563" s="132" t="s">
        <v>1854</v>
      </c>
      <c r="D563" s="132" t="s">
        <v>162</v>
      </c>
      <c r="E563" s="133" t="s">
        <v>1914</v>
      </c>
      <c r="F563" s="134" t="s">
        <v>1915</v>
      </c>
      <c r="G563" s="135" t="s">
        <v>1869</v>
      </c>
      <c r="H563" s="136">
        <v>1</v>
      </c>
      <c r="I563" s="137"/>
      <c r="J563" s="138">
        <f>ROUND(I563*H563,2)</f>
        <v>0</v>
      </c>
      <c r="K563" s="134" t="s">
        <v>19</v>
      </c>
      <c r="L563" s="33"/>
      <c r="M563" s="139" t="s">
        <v>19</v>
      </c>
      <c r="N563" s="140" t="s">
        <v>40</v>
      </c>
      <c r="P563" s="141">
        <f>O563*H563</f>
        <v>0</v>
      </c>
      <c r="Q563" s="141">
        <v>0</v>
      </c>
      <c r="R563" s="141">
        <f>Q563*H563</f>
        <v>0</v>
      </c>
      <c r="S563" s="141">
        <v>0</v>
      </c>
      <c r="T563" s="142">
        <f>S563*H563</f>
        <v>0</v>
      </c>
      <c r="AR563" s="143" t="s">
        <v>1870</v>
      </c>
      <c r="AT563" s="143" t="s">
        <v>162</v>
      </c>
      <c r="AU563" s="143" t="s">
        <v>77</v>
      </c>
      <c r="AY563" s="18" t="s">
        <v>160</v>
      </c>
      <c r="BE563" s="144">
        <f>IF(N563="základní",J563,0)</f>
        <v>0</v>
      </c>
      <c r="BF563" s="144">
        <f>IF(N563="snížená",J563,0)</f>
        <v>0</v>
      </c>
      <c r="BG563" s="144">
        <f>IF(N563="zákl. přenesená",J563,0)</f>
        <v>0</v>
      </c>
      <c r="BH563" s="144">
        <f>IF(N563="sníž. přenesená",J563,0)</f>
        <v>0</v>
      </c>
      <c r="BI563" s="144">
        <f>IF(N563="nulová",J563,0)</f>
        <v>0</v>
      </c>
      <c r="BJ563" s="18" t="s">
        <v>77</v>
      </c>
      <c r="BK563" s="144">
        <f>ROUND(I563*H563,2)</f>
        <v>0</v>
      </c>
      <c r="BL563" s="18" t="s">
        <v>1870</v>
      </c>
      <c r="BM563" s="143" t="s">
        <v>2643</v>
      </c>
    </row>
    <row r="564" spans="2:65" s="1" customFormat="1" ht="11.25">
      <c r="B564" s="33"/>
      <c r="D564" s="145" t="s">
        <v>169</v>
      </c>
      <c r="F564" s="146" t="s">
        <v>1915</v>
      </c>
      <c r="I564" s="147"/>
      <c r="L564" s="33"/>
      <c r="M564" s="148"/>
      <c r="T564" s="54"/>
      <c r="AT564" s="18" t="s">
        <v>169</v>
      </c>
      <c r="AU564" s="18" t="s">
        <v>77</v>
      </c>
    </row>
    <row r="565" spans="2:65" s="1" customFormat="1" ht="16.5" customHeight="1">
      <c r="B565" s="33"/>
      <c r="C565" s="132" t="s">
        <v>1860</v>
      </c>
      <c r="D565" s="132" t="s">
        <v>162</v>
      </c>
      <c r="E565" s="133" t="s">
        <v>2644</v>
      </c>
      <c r="F565" s="134" t="s">
        <v>2645</v>
      </c>
      <c r="G565" s="135" t="s">
        <v>925</v>
      </c>
      <c r="H565" s="136">
        <v>1</v>
      </c>
      <c r="I565" s="137"/>
      <c r="J565" s="138">
        <f>ROUND(I565*H565,2)</f>
        <v>0</v>
      </c>
      <c r="K565" s="134" t="s">
        <v>19</v>
      </c>
      <c r="L565" s="33"/>
      <c r="M565" s="139" t="s">
        <v>19</v>
      </c>
      <c r="N565" s="140" t="s">
        <v>40</v>
      </c>
      <c r="P565" s="141">
        <f>O565*H565</f>
        <v>0</v>
      </c>
      <c r="Q565" s="141">
        <v>0</v>
      </c>
      <c r="R565" s="141">
        <f>Q565*H565</f>
        <v>0</v>
      </c>
      <c r="S565" s="141">
        <v>0</v>
      </c>
      <c r="T565" s="142">
        <f>S565*H565</f>
        <v>0</v>
      </c>
      <c r="AR565" s="143" t="s">
        <v>1870</v>
      </c>
      <c r="AT565" s="143" t="s">
        <v>162</v>
      </c>
      <c r="AU565" s="143" t="s">
        <v>77</v>
      </c>
      <c r="AY565" s="18" t="s">
        <v>160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8" t="s">
        <v>77</v>
      </c>
      <c r="BK565" s="144">
        <f>ROUND(I565*H565,2)</f>
        <v>0</v>
      </c>
      <c r="BL565" s="18" t="s">
        <v>1870</v>
      </c>
      <c r="BM565" s="143" t="s">
        <v>2646</v>
      </c>
    </row>
    <row r="566" spans="2:65" s="1" customFormat="1" ht="11.25">
      <c r="B566" s="33"/>
      <c r="D566" s="145" t="s">
        <v>169</v>
      </c>
      <c r="F566" s="146" t="s">
        <v>2645</v>
      </c>
      <c r="I566" s="147"/>
      <c r="L566" s="33"/>
      <c r="M566" s="148"/>
      <c r="T566" s="54"/>
      <c r="AT566" s="18" t="s">
        <v>169</v>
      </c>
      <c r="AU566" s="18" t="s">
        <v>77</v>
      </c>
    </row>
    <row r="567" spans="2:65" s="1" customFormat="1" ht="16.5" customHeight="1">
      <c r="B567" s="33"/>
      <c r="C567" s="132" t="s">
        <v>1866</v>
      </c>
      <c r="D567" s="132" t="s">
        <v>162</v>
      </c>
      <c r="E567" s="133" t="s">
        <v>2647</v>
      </c>
      <c r="F567" s="134" t="s">
        <v>2648</v>
      </c>
      <c r="G567" s="135" t="s">
        <v>1869</v>
      </c>
      <c r="H567" s="136">
        <v>1</v>
      </c>
      <c r="I567" s="137"/>
      <c r="J567" s="138">
        <f>ROUND(I567*H567,2)</f>
        <v>0</v>
      </c>
      <c r="K567" s="134" t="s">
        <v>19</v>
      </c>
      <c r="L567" s="33"/>
      <c r="M567" s="139" t="s">
        <v>19</v>
      </c>
      <c r="N567" s="140" t="s">
        <v>40</v>
      </c>
      <c r="P567" s="141">
        <f>O567*H567</f>
        <v>0</v>
      </c>
      <c r="Q567" s="141">
        <v>0</v>
      </c>
      <c r="R567" s="141">
        <f>Q567*H567</f>
        <v>0</v>
      </c>
      <c r="S567" s="141">
        <v>0</v>
      </c>
      <c r="T567" s="142">
        <f>S567*H567</f>
        <v>0</v>
      </c>
      <c r="AR567" s="143" t="s">
        <v>1870</v>
      </c>
      <c r="AT567" s="143" t="s">
        <v>162</v>
      </c>
      <c r="AU567" s="143" t="s">
        <v>77</v>
      </c>
      <c r="AY567" s="18" t="s">
        <v>160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8" t="s">
        <v>77</v>
      </c>
      <c r="BK567" s="144">
        <f>ROUND(I567*H567,2)</f>
        <v>0</v>
      </c>
      <c r="BL567" s="18" t="s">
        <v>1870</v>
      </c>
      <c r="BM567" s="143" t="s">
        <v>2649</v>
      </c>
    </row>
    <row r="568" spans="2:65" s="1" customFormat="1" ht="11.25">
      <c r="B568" s="33"/>
      <c r="D568" s="145" t="s">
        <v>169</v>
      </c>
      <c r="F568" s="146" t="s">
        <v>2648</v>
      </c>
      <c r="I568" s="147"/>
      <c r="L568" s="33"/>
      <c r="M568" s="195"/>
      <c r="N568" s="196"/>
      <c r="O568" s="196"/>
      <c r="P568" s="196"/>
      <c r="Q568" s="196"/>
      <c r="R568" s="196"/>
      <c r="S568" s="196"/>
      <c r="T568" s="197"/>
      <c r="AT568" s="18" t="s">
        <v>169</v>
      </c>
      <c r="AU568" s="18" t="s">
        <v>77</v>
      </c>
    </row>
    <row r="569" spans="2:65" s="1" customFormat="1" ht="6.95" customHeight="1">
      <c r="B569" s="42"/>
      <c r="C569" s="43"/>
      <c r="D569" s="43"/>
      <c r="E569" s="43"/>
      <c r="F569" s="43"/>
      <c r="G569" s="43"/>
      <c r="H569" s="43"/>
      <c r="I569" s="43"/>
      <c r="J569" s="43"/>
      <c r="K569" s="43"/>
      <c r="L569" s="33"/>
    </row>
  </sheetData>
  <sheetProtection algorithmName="SHA-512" hashValue="2oZiuPYYiQjSMWk9bdXPnvNLW3uexzUjQtZeyvgsbFV3Rwf5jETlFFRLtTG1Evc++f651USkgpPbu3MtS6HVIQ==" saltValue="6F9yTWefxC4C3bfwVa0nfIp4cjJ+i/bonKWanRBf9Uav9bUIIyh52nESpDdcSggBI+itr0+jtX7Iv52OvHD0Tg==" spinCount="100000" sheet="1" objects="1" scenarios="1" formatColumns="0" formatRows="0" autoFilter="0"/>
  <autoFilter ref="C91:K568" xr:uid="{00000000-0009-0000-0000-000009000000}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97" r:id="rId1" xr:uid="{00000000-0004-0000-0900-000000000000}"/>
    <hyperlink ref="F101" r:id="rId2" xr:uid="{00000000-0004-0000-0900-000001000000}"/>
    <hyperlink ref="F105" r:id="rId3" xr:uid="{00000000-0004-0000-0900-000002000000}"/>
    <hyperlink ref="F110" r:id="rId4" xr:uid="{00000000-0004-0000-0900-000003000000}"/>
    <hyperlink ref="F116" r:id="rId5" xr:uid="{00000000-0004-0000-0900-000004000000}"/>
    <hyperlink ref="F120" r:id="rId6" xr:uid="{00000000-0004-0000-0900-000005000000}"/>
    <hyperlink ref="F129" r:id="rId7" xr:uid="{00000000-0004-0000-0900-000006000000}"/>
    <hyperlink ref="F133" r:id="rId8" xr:uid="{00000000-0004-0000-0900-000007000000}"/>
    <hyperlink ref="F138" r:id="rId9" xr:uid="{00000000-0004-0000-0900-000008000000}"/>
    <hyperlink ref="F147" r:id="rId10" xr:uid="{00000000-0004-0000-0900-000009000000}"/>
    <hyperlink ref="F151" r:id="rId11" xr:uid="{00000000-0004-0000-0900-00000A000000}"/>
    <hyperlink ref="F155" r:id="rId12" xr:uid="{00000000-0004-0000-0900-00000B000000}"/>
    <hyperlink ref="F164" r:id="rId13" xr:uid="{00000000-0004-0000-0900-00000C000000}"/>
    <hyperlink ref="F168" r:id="rId14" xr:uid="{00000000-0004-0000-0900-00000D000000}"/>
    <hyperlink ref="F178" r:id="rId15" xr:uid="{00000000-0004-0000-0900-00000E000000}"/>
    <hyperlink ref="F182" r:id="rId16" xr:uid="{00000000-0004-0000-0900-00000F000000}"/>
    <hyperlink ref="F186" r:id="rId17" xr:uid="{00000000-0004-0000-0900-000010000000}"/>
    <hyperlink ref="F194" r:id="rId18" xr:uid="{00000000-0004-0000-0900-000011000000}"/>
    <hyperlink ref="F197" r:id="rId19" xr:uid="{00000000-0004-0000-0900-000012000000}"/>
    <hyperlink ref="F205" r:id="rId20" xr:uid="{00000000-0004-0000-0900-000013000000}"/>
    <hyperlink ref="F210" r:id="rId21" xr:uid="{00000000-0004-0000-0900-000014000000}"/>
    <hyperlink ref="F216" r:id="rId22" xr:uid="{00000000-0004-0000-0900-000015000000}"/>
    <hyperlink ref="F219" r:id="rId23" xr:uid="{00000000-0004-0000-0900-000016000000}"/>
    <hyperlink ref="F225" r:id="rId24" xr:uid="{00000000-0004-0000-0900-000017000000}"/>
    <hyperlink ref="F229" r:id="rId25" xr:uid="{00000000-0004-0000-0900-000018000000}"/>
    <hyperlink ref="F233" r:id="rId26" xr:uid="{00000000-0004-0000-0900-000019000000}"/>
    <hyperlink ref="F239" r:id="rId27" xr:uid="{00000000-0004-0000-0900-00001A000000}"/>
    <hyperlink ref="F248" r:id="rId28" xr:uid="{00000000-0004-0000-0900-00001B000000}"/>
    <hyperlink ref="F268" r:id="rId29" xr:uid="{00000000-0004-0000-0900-00001C000000}"/>
    <hyperlink ref="F272" r:id="rId30" xr:uid="{00000000-0004-0000-0900-00001D000000}"/>
    <hyperlink ref="F277" r:id="rId31" xr:uid="{00000000-0004-0000-0900-00001E000000}"/>
    <hyperlink ref="F287" r:id="rId32" xr:uid="{00000000-0004-0000-0900-00001F000000}"/>
    <hyperlink ref="F292" r:id="rId33" xr:uid="{00000000-0004-0000-0900-000020000000}"/>
    <hyperlink ref="F297" r:id="rId34" xr:uid="{00000000-0004-0000-0900-000021000000}"/>
    <hyperlink ref="F307" r:id="rId35" xr:uid="{00000000-0004-0000-0900-000022000000}"/>
    <hyperlink ref="F312" r:id="rId36" xr:uid="{00000000-0004-0000-0900-000023000000}"/>
    <hyperlink ref="F324" r:id="rId37" xr:uid="{00000000-0004-0000-0900-000024000000}"/>
    <hyperlink ref="F328" r:id="rId38" xr:uid="{00000000-0004-0000-0900-000025000000}"/>
    <hyperlink ref="F334" r:id="rId39" xr:uid="{00000000-0004-0000-0900-000026000000}"/>
    <hyperlink ref="F340" r:id="rId40" xr:uid="{00000000-0004-0000-0900-000027000000}"/>
    <hyperlink ref="F354" r:id="rId41" xr:uid="{00000000-0004-0000-0900-000028000000}"/>
    <hyperlink ref="F372" r:id="rId42" xr:uid="{00000000-0004-0000-0900-000029000000}"/>
    <hyperlink ref="F377" r:id="rId43" xr:uid="{00000000-0004-0000-0900-00002A000000}"/>
    <hyperlink ref="F386" r:id="rId44" xr:uid="{00000000-0004-0000-0900-00002B000000}"/>
    <hyperlink ref="F394" r:id="rId45" xr:uid="{00000000-0004-0000-0900-00002C000000}"/>
    <hyperlink ref="F401" r:id="rId46" xr:uid="{00000000-0004-0000-0900-00002D000000}"/>
    <hyperlink ref="F404" r:id="rId47" xr:uid="{00000000-0004-0000-0900-00002E000000}"/>
    <hyperlink ref="F408" r:id="rId48" xr:uid="{00000000-0004-0000-0900-00002F000000}"/>
    <hyperlink ref="F414" r:id="rId49" xr:uid="{00000000-0004-0000-0900-000030000000}"/>
    <hyperlink ref="F427" r:id="rId50" xr:uid="{00000000-0004-0000-0900-000031000000}"/>
    <hyperlink ref="F434" r:id="rId51" xr:uid="{00000000-0004-0000-0900-000032000000}"/>
    <hyperlink ref="F438" r:id="rId52" xr:uid="{00000000-0004-0000-0900-000033000000}"/>
    <hyperlink ref="F455" r:id="rId53" xr:uid="{00000000-0004-0000-0900-000034000000}"/>
    <hyperlink ref="F458" r:id="rId54" xr:uid="{00000000-0004-0000-0900-000035000000}"/>
    <hyperlink ref="F461" r:id="rId55" xr:uid="{00000000-0004-0000-0900-000036000000}"/>
    <hyperlink ref="F468" r:id="rId56" xr:uid="{00000000-0004-0000-0900-000037000000}"/>
    <hyperlink ref="F476" r:id="rId57" xr:uid="{00000000-0004-0000-0900-000038000000}"/>
    <hyperlink ref="F481" r:id="rId58" xr:uid="{00000000-0004-0000-0900-000039000000}"/>
    <hyperlink ref="F494" r:id="rId59" xr:uid="{00000000-0004-0000-0900-00003A000000}"/>
    <hyperlink ref="F501" r:id="rId60" xr:uid="{00000000-0004-0000-0900-00003B000000}"/>
    <hyperlink ref="F513" r:id="rId61" xr:uid="{00000000-0004-0000-0900-00003C000000}"/>
    <hyperlink ref="F522" r:id="rId62" xr:uid="{00000000-0004-0000-0900-00003D000000}"/>
    <hyperlink ref="F532" r:id="rId63" xr:uid="{00000000-0004-0000-0900-00003E000000}"/>
    <hyperlink ref="F535" r:id="rId64" xr:uid="{00000000-0004-0000-0900-00003F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6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59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2650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1239</v>
      </c>
      <c r="L20" s="33"/>
    </row>
    <row r="21" spans="2:12" s="1" customFormat="1" ht="18" customHeight="1">
      <c r="B21" s="33"/>
      <c r="E21" s="26" t="s">
        <v>1240</v>
      </c>
      <c r="I21" s="28" t="s">
        <v>27</v>
      </c>
      <c r="J21" s="26" t="s">
        <v>1241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ROUND(J91,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ROUND((SUM(BE91:BE595)),  2)</f>
        <v>0</v>
      </c>
      <c r="I33" s="94">
        <v>0.21</v>
      </c>
      <c r="J33" s="84">
        <f>ROUND(((SUM(BE91:BE595))*I33),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ROUND((SUM(BF91:BF595)),  2)</f>
        <v>0</v>
      </c>
      <c r="I34" s="94">
        <v>0.12</v>
      </c>
      <c r="J34" s="84">
        <f>ROUND(((SUM(BF91:BF595))*I34),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ROUND((SUM(BG91:BG595)),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ROUND((SUM(BH91:BH595)),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ROUND((SUM(BI91:BI595)),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01-20-04 - Železniční most v evid. km 17,234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>Prodin a.s.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J91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J92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J93</f>
        <v>0</v>
      </c>
      <c r="L61" s="108"/>
    </row>
    <row r="62" spans="2:47" s="9" customFormat="1" ht="19.899999999999999" customHeight="1">
      <c r="B62" s="108"/>
      <c r="D62" s="109" t="s">
        <v>1242</v>
      </c>
      <c r="E62" s="110"/>
      <c r="F62" s="110"/>
      <c r="G62" s="110"/>
      <c r="H62" s="110"/>
      <c r="I62" s="110"/>
      <c r="J62" s="111">
        <f>J154</f>
        <v>0</v>
      </c>
      <c r="L62" s="108"/>
    </row>
    <row r="63" spans="2:47" s="9" customFormat="1" ht="19.899999999999999" customHeight="1">
      <c r="B63" s="108"/>
      <c r="D63" s="109" t="s">
        <v>1243</v>
      </c>
      <c r="E63" s="110"/>
      <c r="F63" s="110"/>
      <c r="G63" s="110"/>
      <c r="H63" s="110"/>
      <c r="I63" s="110"/>
      <c r="J63" s="111">
        <f>J202</f>
        <v>0</v>
      </c>
      <c r="L63" s="108"/>
    </row>
    <row r="64" spans="2:47" s="9" customFormat="1" ht="19.899999999999999" customHeight="1">
      <c r="B64" s="108"/>
      <c r="D64" s="109" t="s">
        <v>1244</v>
      </c>
      <c r="E64" s="110"/>
      <c r="F64" s="110"/>
      <c r="G64" s="110"/>
      <c r="H64" s="110"/>
      <c r="I64" s="110"/>
      <c r="J64" s="111">
        <f>J232</f>
        <v>0</v>
      </c>
      <c r="L64" s="108"/>
    </row>
    <row r="65" spans="2:12" s="9" customFormat="1" ht="19.899999999999999" customHeight="1">
      <c r="B65" s="108"/>
      <c r="D65" s="109" t="s">
        <v>142</v>
      </c>
      <c r="E65" s="110"/>
      <c r="F65" s="110"/>
      <c r="G65" s="110"/>
      <c r="H65" s="110"/>
      <c r="I65" s="110"/>
      <c r="J65" s="111">
        <f>J268</f>
        <v>0</v>
      </c>
      <c r="L65" s="108"/>
    </row>
    <row r="66" spans="2:12" s="9" customFormat="1" ht="19.899999999999999" customHeight="1">
      <c r="B66" s="108"/>
      <c r="D66" s="109" t="s">
        <v>1245</v>
      </c>
      <c r="E66" s="110"/>
      <c r="F66" s="110"/>
      <c r="G66" s="110"/>
      <c r="H66" s="110"/>
      <c r="I66" s="110"/>
      <c r="J66" s="111">
        <f>J279</f>
        <v>0</v>
      </c>
      <c r="L66" s="108"/>
    </row>
    <row r="67" spans="2:12" s="9" customFormat="1" ht="19.899999999999999" customHeight="1">
      <c r="B67" s="108"/>
      <c r="D67" s="109" t="s">
        <v>143</v>
      </c>
      <c r="E67" s="110"/>
      <c r="F67" s="110"/>
      <c r="G67" s="110"/>
      <c r="H67" s="110"/>
      <c r="I67" s="110"/>
      <c r="J67" s="111">
        <f>J285</f>
        <v>0</v>
      </c>
      <c r="L67" s="108"/>
    </row>
    <row r="68" spans="2:12" s="9" customFormat="1" ht="19.899999999999999" customHeight="1">
      <c r="B68" s="108"/>
      <c r="D68" s="109" t="s">
        <v>1246</v>
      </c>
      <c r="E68" s="110"/>
      <c r="F68" s="110"/>
      <c r="G68" s="110"/>
      <c r="H68" s="110"/>
      <c r="I68" s="110"/>
      <c r="J68" s="111">
        <f>J460</f>
        <v>0</v>
      </c>
      <c r="L68" s="108"/>
    </row>
    <row r="69" spans="2:12" s="8" customFormat="1" ht="24.95" customHeight="1">
      <c r="B69" s="104"/>
      <c r="D69" s="105" t="s">
        <v>1247</v>
      </c>
      <c r="E69" s="106"/>
      <c r="F69" s="106"/>
      <c r="G69" s="106"/>
      <c r="H69" s="106"/>
      <c r="I69" s="106"/>
      <c r="J69" s="107">
        <f>J464</f>
        <v>0</v>
      </c>
      <c r="L69" s="104"/>
    </row>
    <row r="70" spans="2:12" s="9" customFormat="1" ht="19.899999999999999" customHeight="1">
      <c r="B70" s="108"/>
      <c r="D70" s="109" t="s">
        <v>1248</v>
      </c>
      <c r="E70" s="110"/>
      <c r="F70" s="110"/>
      <c r="G70" s="110"/>
      <c r="H70" s="110"/>
      <c r="I70" s="110"/>
      <c r="J70" s="111">
        <f>J465</f>
        <v>0</v>
      </c>
      <c r="L70" s="108"/>
    </row>
    <row r="71" spans="2:12" s="8" customFormat="1" ht="24.95" customHeight="1">
      <c r="B71" s="104"/>
      <c r="D71" s="105" t="s">
        <v>586</v>
      </c>
      <c r="E71" s="106"/>
      <c r="F71" s="106"/>
      <c r="G71" s="106"/>
      <c r="H71" s="106"/>
      <c r="I71" s="106"/>
      <c r="J71" s="107">
        <f>J559</f>
        <v>0</v>
      </c>
      <c r="L71" s="104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2" t="s">
        <v>145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16</v>
      </c>
      <c r="L80" s="33"/>
    </row>
    <row r="81" spans="2:65" s="1" customFormat="1" ht="16.5" customHeight="1">
      <c r="B81" s="33"/>
      <c r="E81" s="333" t="str">
        <f>E7</f>
        <v>Prostá rekonstrukce trati v úseku Chrastava - Hrádek nad Nisou</v>
      </c>
      <c r="F81" s="334"/>
      <c r="G81" s="334"/>
      <c r="H81" s="334"/>
      <c r="L81" s="33"/>
    </row>
    <row r="82" spans="2:65" s="1" customFormat="1" ht="12" customHeight="1">
      <c r="B82" s="33"/>
      <c r="C82" s="28" t="s">
        <v>134</v>
      </c>
      <c r="L82" s="33"/>
    </row>
    <row r="83" spans="2:65" s="1" customFormat="1" ht="16.5" customHeight="1">
      <c r="B83" s="33"/>
      <c r="E83" s="296" t="str">
        <f>E9</f>
        <v>SO 01-20-04 - Železniční most v evid. km 17,234</v>
      </c>
      <c r="F83" s="335"/>
      <c r="G83" s="335"/>
      <c r="H83" s="335"/>
      <c r="L83" s="33"/>
    </row>
    <row r="84" spans="2:65" s="1" customFormat="1" ht="6.95" customHeight="1">
      <c r="B84" s="33"/>
      <c r="L84" s="33"/>
    </row>
    <row r="85" spans="2:65" s="1" customFormat="1" ht="12" customHeight="1">
      <c r="B85" s="33"/>
      <c r="C85" s="28" t="s">
        <v>21</v>
      </c>
      <c r="F85" s="26" t="str">
        <f>F12</f>
        <v xml:space="preserve"> </v>
      </c>
      <c r="I85" s="28" t="s">
        <v>23</v>
      </c>
      <c r="J85" s="50" t="str">
        <f>IF(J12="","",J12)</f>
        <v>24. 1. 2025</v>
      </c>
      <c r="L85" s="33"/>
    </row>
    <row r="86" spans="2:65" s="1" customFormat="1" ht="6.95" customHeight="1">
      <c r="B86" s="33"/>
      <c r="L86" s="33"/>
    </row>
    <row r="87" spans="2:65" s="1" customFormat="1" ht="15.2" customHeight="1">
      <c r="B87" s="33"/>
      <c r="C87" s="28" t="s">
        <v>25</v>
      </c>
      <c r="F87" s="26" t="str">
        <f>E15</f>
        <v xml:space="preserve"> </v>
      </c>
      <c r="I87" s="28" t="s">
        <v>30</v>
      </c>
      <c r="J87" s="31" t="str">
        <f>E21</f>
        <v>Prodin a.s.</v>
      </c>
      <c r="L87" s="33"/>
    </row>
    <row r="88" spans="2:65" s="1" customFormat="1" ht="15.2" customHeight="1">
      <c r="B88" s="33"/>
      <c r="C88" s="28" t="s">
        <v>28</v>
      </c>
      <c r="F88" s="26" t="str">
        <f>IF(E18="","",E18)</f>
        <v>Vyplň údaj</v>
      </c>
      <c r="I88" s="28" t="s">
        <v>32</v>
      </c>
      <c r="J88" s="31" t="str">
        <f>E24</f>
        <v xml:space="preserve"> </v>
      </c>
      <c r="L88" s="33"/>
    </row>
    <row r="89" spans="2:65" s="1" customFormat="1" ht="10.35" customHeight="1">
      <c r="B89" s="33"/>
      <c r="L89" s="33"/>
    </row>
    <row r="90" spans="2:65" s="10" customFormat="1" ht="29.25" customHeight="1">
      <c r="B90" s="112"/>
      <c r="C90" s="113" t="s">
        <v>146</v>
      </c>
      <c r="D90" s="114" t="s">
        <v>54</v>
      </c>
      <c r="E90" s="114" t="s">
        <v>50</v>
      </c>
      <c r="F90" s="114" t="s">
        <v>51</v>
      </c>
      <c r="G90" s="114" t="s">
        <v>147</v>
      </c>
      <c r="H90" s="114" t="s">
        <v>148</v>
      </c>
      <c r="I90" s="114" t="s">
        <v>149</v>
      </c>
      <c r="J90" s="114" t="s">
        <v>138</v>
      </c>
      <c r="K90" s="115" t="s">
        <v>150</v>
      </c>
      <c r="L90" s="112"/>
      <c r="M90" s="57" t="s">
        <v>19</v>
      </c>
      <c r="N90" s="58" t="s">
        <v>39</v>
      </c>
      <c r="O90" s="58" t="s">
        <v>151</v>
      </c>
      <c r="P90" s="58" t="s">
        <v>152</v>
      </c>
      <c r="Q90" s="58" t="s">
        <v>153</v>
      </c>
      <c r="R90" s="58" t="s">
        <v>154</v>
      </c>
      <c r="S90" s="58" t="s">
        <v>155</v>
      </c>
      <c r="T90" s="59" t="s">
        <v>156</v>
      </c>
    </row>
    <row r="91" spans="2:65" s="1" customFormat="1" ht="22.9" customHeight="1">
      <c r="B91" s="33"/>
      <c r="C91" s="62" t="s">
        <v>157</v>
      </c>
      <c r="J91" s="116">
        <f>BK91</f>
        <v>0</v>
      </c>
      <c r="L91" s="33"/>
      <c r="M91" s="60"/>
      <c r="N91" s="51"/>
      <c r="O91" s="51"/>
      <c r="P91" s="117">
        <f>P92+P464+P559</f>
        <v>0</v>
      </c>
      <c r="Q91" s="51"/>
      <c r="R91" s="117">
        <f>R92+R464+R559</f>
        <v>315.43703106999999</v>
      </c>
      <c r="S91" s="51"/>
      <c r="T91" s="118">
        <f>T92+T464+T559</f>
        <v>77.955135599999991</v>
      </c>
      <c r="AT91" s="18" t="s">
        <v>68</v>
      </c>
      <c r="AU91" s="18" t="s">
        <v>139</v>
      </c>
      <c r="BK91" s="119">
        <f>BK92+BK464+BK559</f>
        <v>0</v>
      </c>
    </row>
    <row r="92" spans="2:65" s="11" customFormat="1" ht="25.9" customHeight="1">
      <c r="B92" s="120"/>
      <c r="D92" s="121" t="s">
        <v>68</v>
      </c>
      <c r="E92" s="122" t="s">
        <v>158</v>
      </c>
      <c r="F92" s="122" t="s">
        <v>159</v>
      </c>
      <c r="I92" s="123"/>
      <c r="J92" s="124">
        <f>BK92</f>
        <v>0</v>
      </c>
      <c r="L92" s="120"/>
      <c r="M92" s="125"/>
      <c r="P92" s="126">
        <f>P93+P154+P202+P232+P268+P279+P285+P460</f>
        <v>0</v>
      </c>
      <c r="R92" s="126">
        <f>R93+R154+R202+R232+R268+R279+R285+R460</f>
        <v>302.27737346999999</v>
      </c>
      <c r="T92" s="127">
        <f>T93+T154+T202+T232+T268+T279+T285+T460</f>
        <v>77.955135599999991</v>
      </c>
      <c r="AR92" s="121" t="s">
        <v>77</v>
      </c>
      <c r="AT92" s="128" t="s">
        <v>68</v>
      </c>
      <c r="AU92" s="128" t="s">
        <v>69</v>
      </c>
      <c r="AY92" s="121" t="s">
        <v>160</v>
      </c>
      <c r="BK92" s="129">
        <f>BK93+BK154+BK202+BK232+BK268+BK279+BK285+BK460</f>
        <v>0</v>
      </c>
    </row>
    <row r="93" spans="2:65" s="11" customFormat="1" ht="22.9" customHeight="1">
      <c r="B93" s="120"/>
      <c r="D93" s="121" t="s">
        <v>68</v>
      </c>
      <c r="E93" s="130" t="s">
        <v>77</v>
      </c>
      <c r="F93" s="130" t="s">
        <v>161</v>
      </c>
      <c r="I93" s="123"/>
      <c r="J93" s="131">
        <f>BK93</f>
        <v>0</v>
      </c>
      <c r="L93" s="120"/>
      <c r="M93" s="125"/>
      <c r="P93" s="126">
        <f>SUM(P94:P153)</f>
        <v>0</v>
      </c>
      <c r="R93" s="126">
        <f>SUM(R94:R153)</f>
        <v>37.169837950000002</v>
      </c>
      <c r="T93" s="127">
        <f>SUM(T94:T153)</f>
        <v>0</v>
      </c>
      <c r="AR93" s="121" t="s">
        <v>77</v>
      </c>
      <c r="AT93" s="128" t="s">
        <v>68</v>
      </c>
      <c r="AU93" s="128" t="s">
        <v>77</v>
      </c>
      <c r="AY93" s="121" t="s">
        <v>160</v>
      </c>
      <c r="BK93" s="129">
        <f>SUM(BK94:BK153)</f>
        <v>0</v>
      </c>
    </row>
    <row r="94" spans="2:65" s="1" customFormat="1" ht="16.5" customHeight="1">
      <c r="B94" s="33"/>
      <c r="C94" s="132" t="s">
        <v>77</v>
      </c>
      <c r="D94" s="132" t="s">
        <v>162</v>
      </c>
      <c r="E94" s="133" t="s">
        <v>1249</v>
      </c>
      <c r="F94" s="134" t="s">
        <v>1250</v>
      </c>
      <c r="G94" s="135" t="s">
        <v>187</v>
      </c>
      <c r="H94" s="136">
        <v>50</v>
      </c>
      <c r="I94" s="137"/>
      <c r="J94" s="138">
        <f>ROUND(I94*H94,2)</f>
        <v>0</v>
      </c>
      <c r="K94" s="134" t="s">
        <v>1251</v>
      </c>
      <c r="L94" s="33"/>
      <c r="M94" s="139" t="s">
        <v>19</v>
      </c>
      <c r="N94" s="140" t="s">
        <v>40</v>
      </c>
      <c r="P94" s="141">
        <f>O94*H94</f>
        <v>0</v>
      </c>
      <c r="Q94" s="141">
        <v>3.0000000000000001E-5</v>
      </c>
      <c r="R94" s="141">
        <f>Q94*H94</f>
        <v>1.5E-3</v>
      </c>
      <c r="S94" s="141">
        <v>0</v>
      </c>
      <c r="T94" s="142">
        <f>S94*H94</f>
        <v>0</v>
      </c>
      <c r="AR94" s="143" t="s">
        <v>167</v>
      </c>
      <c r="AT94" s="143" t="s">
        <v>162</v>
      </c>
      <c r="AU94" s="143" t="s">
        <v>79</v>
      </c>
      <c r="AY94" s="18" t="s">
        <v>160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77</v>
      </c>
      <c r="BK94" s="144">
        <f>ROUND(I94*H94,2)</f>
        <v>0</v>
      </c>
      <c r="BL94" s="18" t="s">
        <v>167</v>
      </c>
      <c r="BM94" s="143" t="s">
        <v>2651</v>
      </c>
    </row>
    <row r="95" spans="2:65" s="1" customFormat="1" ht="11.25">
      <c r="B95" s="33"/>
      <c r="D95" s="145" t="s">
        <v>169</v>
      </c>
      <c r="F95" s="146" t="s">
        <v>1253</v>
      </c>
      <c r="I95" s="147"/>
      <c r="L95" s="33"/>
      <c r="M95" s="148"/>
      <c r="T95" s="54"/>
      <c r="AT95" s="18" t="s">
        <v>169</v>
      </c>
      <c r="AU95" s="18" t="s">
        <v>79</v>
      </c>
    </row>
    <row r="96" spans="2:65" s="1" customFormat="1" ht="11.25">
      <c r="B96" s="33"/>
      <c r="D96" s="193" t="s">
        <v>1254</v>
      </c>
      <c r="F96" s="194" t="s">
        <v>1255</v>
      </c>
      <c r="I96" s="147"/>
      <c r="L96" s="33"/>
      <c r="M96" s="148"/>
      <c r="T96" s="54"/>
      <c r="AT96" s="18" t="s">
        <v>1254</v>
      </c>
      <c r="AU96" s="18" t="s">
        <v>79</v>
      </c>
    </row>
    <row r="97" spans="2:65" s="12" customFormat="1" ht="11.25">
      <c r="B97" s="149"/>
      <c r="D97" s="145" t="s">
        <v>171</v>
      </c>
      <c r="E97" s="150" t="s">
        <v>19</v>
      </c>
      <c r="F97" s="151" t="s">
        <v>473</v>
      </c>
      <c r="H97" s="152">
        <v>50</v>
      </c>
      <c r="I97" s="153"/>
      <c r="L97" s="149"/>
      <c r="M97" s="154"/>
      <c r="T97" s="155"/>
      <c r="AT97" s="150" t="s">
        <v>171</v>
      </c>
      <c r="AU97" s="150" t="s">
        <v>79</v>
      </c>
      <c r="AV97" s="12" t="s">
        <v>79</v>
      </c>
      <c r="AW97" s="12" t="s">
        <v>31</v>
      </c>
      <c r="AX97" s="12" t="s">
        <v>77</v>
      </c>
      <c r="AY97" s="150" t="s">
        <v>160</v>
      </c>
    </row>
    <row r="98" spans="2:65" s="1" customFormat="1" ht="16.5" customHeight="1">
      <c r="B98" s="33"/>
      <c r="C98" s="132" t="s">
        <v>79</v>
      </c>
      <c r="D98" s="132" t="s">
        <v>162</v>
      </c>
      <c r="E98" s="133" t="s">
        <v>1256</v>
      </c>
      <c r="F98" s="134" t="s">
        <v>1257</v>
      </c>
      <c r="G98" s="135" t="s">
        <v>298</v>
      </c>
      <c r="H98" s="136">
        <v>32</v>
      </c>
      <c r="I98" s="137"/>
      <c r="J98" s="138">
        <f>ROUND(I98*H98,2)</f>
        <v>0</v>
      </c>
      <c r="K98" s="134" t="s">
        <v>1251</v>
      </c>
      <c r="L98" s="33"/>
      <c r="M98" s="139" t="s">
        <v>19</v>
      </c>
      <c r="N98" s="140" t="s">
        <v>40</v>
      </c>
      <c r="P98" s="141">
        <f>O98*H98</f>
        <v>0</v>
      </c>
      <c r="Q98" s="141">
        <v>3.6900000000000002E-2</v>
      </c>
      <c r="R98" s="141">
        <f>Q98*H98</f>
        <v>1.1808000000000001</v>
      </c>
      <c r="S98" s="141">
        <v>0</v>
      </c>
      <c r="T98" s="142">
        <f>S98*H98</f>
        <v>0</v>
      </c>
      <c r="AR98" s="143" t="s">
        <v>167</v>
      </c>
      <c r="AT98" s="143" t="s">
        <v>162</v>
      </c>
      <c r="AU98" s="143" t="s">
        <v>79</v>
      </c>
      <c r="AY98" s="18" t="s">
        <v>160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77</v>
      </c>
      <c r="BK98" s="144">
        <f>ROUND(I98*H98,2)</f>
        <v>0</v>
      </c>
      <c r="BL98" s="18" t="s">
        <v>167</v>
      </c>
      <c r="BM98" s="143" t="s">
        <v>2652</v>
      </c>
    </row>
    <row r="99" spans="2:65" s="1" customFormat="1" ht="29.25">
      <c r="B99" s="33"/>
      <c r="D99" s="145" t="s">
        <v>169</v>
      </c>
      <c r="F99" s="146" t="s">
        <v>1259</v>
      </c>
      <c r="I99" s="147"/>
      <c r="L99" s="33"/>
      <c r="M99" s="148"/>
      <c r="T99" s="54"/>
      <c r="AT99" s="18" t="s">
        <v>169</v>
      </c>
      <c r="AU99" s="18" t="s">
        <v>79</v>
      </c>
    </row>
    <row r="100" spans="2:65" s="1" customFormat="1" ht="11.25">
      <c r="B100" s="33"/>
      <c r="D100" s="193" t="s">
        <v>1254</v>
      </c>
      <c r="F100" s="194" t="s">
        <v>1260</v>
      </c>
      <c r="I100" s="147"/>
      <c r="L100" s="33"/>
      <c r="M100" s="148"/>
      <c r="T100" s="54"/>
      <c r="AT100" s="18" t="s">
        <v>1254</v>
      </c>
      <c r="AU100" s="18" t="s">
        <v>79</v>
      </c>
    </row>
    <row r="101" spans="2:65" s="15" customFormat="1" ht="11.25">
      <c r="B101" s="180"/>
      <c r="D101" s="145" t="s">
        <v>171</v>
      </c>
      <c r="E101" s="181" t="s">
        <v>19</v>
      </c>
      <c r="F101" s="182" t="s">
        <v>2653</v>
      </c>
      <c r="H101" s="181" t="s">
        <v>19</v>
      </c>
      <c r="I101" s="183"/>
      <c r="L101" s="180"/>
      <c r="M101" s="184"/>
      <c r="T101" s="185"/>
      <c r="AT101" s="181" t="s">
        <v>171</v>
      </c>
      <c r="AU101" s="181" t="s">
        <v>79</v>
      </c>
      <c r="AV101" s="15" t="s">
        <v>77</v>
      </c>
      <c r="AW101" s="15" t="s">
        <v>31</v>
      </c>
      <c r="AX101" s="15" t="s">
        <v>69</v>
      </c>
      <c r="AY101" s="181" t="s">
        <v>160</v>
      </c>
    </row>
    <row r="102" spans="2:65" s="15" customFormat="1" ht="11.25">
      <c r="B102" s="180"/>
      <c r="D102" s="145" t="s">
        <v>171</v>
      </c>
      <c r="E102" s="181" t="s">
        <v>19</v>
      </c>
      <c r="F102" s="182" t="s">
        <v>1262</v>
      </c>
      <c r="H102" s="181" t="s">
        <v>19</v>
      </c>
      <c r="I102" s="183"/>
      <c r="L102" s="180"/>
      <c r="M102" s="184"/>
      <c r="T102" s="185"/>
      <c r="AT102" s="181" t="s">
        <v>171</v>
      </c>
      <c r="AU102" s="181" t="s">
        <v>79</v>
      </c>
      <c r="AV102" s="15" t="s">
        <v>77</v>
      </c>
      <c r="AW102" s="15" t="s">
        <v>31</v>
      </c>
      <c r="AX102" s="15" t="s">
        <v>69</v>
      </c>
      <c r="AY102" s="181" t="s">
        <v>160</v>
      </c>
    </row>
    <row r="103" spans="2:65" s="12" customFormat="1" ht="11.25">
      <c r="B103" s="149"/>
      <c r="D103" s="145" t="s">
        <v>171</v>
      </c>
      <c r="E103" s="150" t="s">
        <v>19</v>
      </c>
      <c r="F103" s="151" t="s">
        <v>2654</v>
      </c>
      <c r="H103" s="152">
        <v>32</v>
      </c>
      <c r="I103" s="153"/>
      <c r="L103" s="149"/>
      <c r="M103" s="154"/>
      <c r="T103" s="155"/>
      <c r="AT103" s="150" t="s">
        <v>171</v>
      </c>
      <c r="AU103" s="150" t="s">
        <v>79</v>
      </c>
      <c r="AV103" s="12" t="s">
        <v>79</v>
      </c>
      <c r="AW103" s="12" t="s">
        <v>31</v>
      </c>
      <c r="AX103" s="12" t="s">
        <v>77</v>
      </c>
      <c r="AY103" s="150" t="s">
        <v>160</v>
      </c>
    </row>
    <row r="104" spans="2:65" s="1" customFormat="1" ht="24.2" customHeight="1">
      <c r="B104" s="33"/>
      <c r="C104" s="132" t="s">
        <v>178</v>
      </c>
      <c r="D104" s="132" t="s">
        <v>162</v>
      </c>
      <c r="E104" s="133" t="s">
        <v>1264</v>
      </c>
      <c r="F104" s="134" t="s">
        <v>1265</v>
      </c>
      <c r="G104" s="135" t="s">
        <v>165</v>
      </c>
      <c r="H104" s="136">
        <v>63.28</v>
      </c>
      <c r="I104" s="137"/>
      <c r="J104" s="138">
        <f>ROUND(I104*H104,2)</f>
        <v>0</v>
      </c>
      <c r="K104" s="134" t="s">
        <v>1251</v>
      </c>
      <c r="L104" s="33"/>
      <c r="M104" s="139" t="s">
        <v>19</v>
      </c>
      <c r="N104" s="140" t="s">
        <v>40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167</v>
      </c>
      <c r="AT104" s="143" t="s">
        <v>162</v>
      </c>
      <c r="AU104" s="143" t="s">
        <v>79</v>
      </c>
      <c r="AY104" s="18" t="s">
        <v>160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77</v>
      </c>
      <c r="BK104" s="144">
        <f>ROUND(I104*H104,2)</f>
        <v>0</v>
      </c>
      <c r="BL104" s="18" t="s">
        <v>167</v>
      </c>
      <c r="BM104" s="143" t="s">
        <v>2655</v>
      </c>
    </row>
    <row r="105" spans="2:65" s="1" customFormat="1" ht="11.25">
      <c r="B105" s="33"/>
      <c r="D105" s="145" t="s">
        <v>169</v>
      </c>
      <c r="F105" s="146" t="s">
        <v>1267</v>
      </c>
      <c r="I105" s="147"/>
      <c r="L105" s="33"/>
      <c r="M105" s="148"/>
      <c r="T105" s="54"/>
      <c r="AT105" s="18" t="s">
        <v>169</v>
      </c>
      <c r="AU105" s="18" t="s">
        <v>79</v>
      </c>
    </row>
    <row r="106" spans="2:65" s="1" customFormat="1" ht="11.25">
      <c r="B106" s="33"/>
      <c r="D106" s="193" t="s">
        <v>1254</v>
      </c>
      <c r="F106" s="194" t="s">
        <v>1268</v>
      </c>
      <c r="I106" s="147"/>
      <c r="L106" s="33"/>
      <c r="M106" s="148"/>
      <c r="T106" s="54"/>
      <c r="AT106" s="18" t="s">
        <v>1254</v>
      </c>
      <c r="AU106" s="18" t="s">
        <v>79</v>
      </c>
    </row>
    <row r="107" spans="2:65" s="15" customFormat="1" ht="11.25">
      <c r="B107" s="180"/>
      <c r="D107" s="145" t="s">
        <v>171</v>
      </c>
      <c r="E107" s="181" t="s">
        <v>19</v>
      </c>
      <c r="F107" s="182" t="s">
        <v>1269</v>
      </c>
      <c r="H107" s="181" t="s">
        <v>19</v>
      </c>
      <c r="I107" s="183"/>
      <c r="L107" s="180"/>
      <c r="M107" s="184"/>
      <c r="T107" s="185"/>
      <c r="AT107" s="181" t="s">
        <v>171</v>
      </c>
      <c r="AU107" s="181" t="s">
        <v>79</v>
      </c>
      <c r="AV107" s="15" t="s">
        <v>77</v>
      </c>
      <c r="AW107" s="15" t="s">
        <v>31</v>
      </c>
      <c r="AX107" s="15" t="s">
        <v>69</v>
      </c>
      <c r="AY107" s="181" t="s">
        <v>160</v>
      </c>
    </row>
    <row r="108" spans="2:65" s="12" customFormat="1" ht="11.25">
      <c r="B108" s="149"/>
      <c r="D108" s="145" t="s">
        <v>171</v>
      </c>
      <c r="E108" s="150" t="s">
        <v>19</v>
      </c>
      <c r="F108" s="151" t="s">
        <v>2656</v>
      </c>
      <c r="H108" s="152">
        <v>35.28</v>
      </c>
      <c r="I108" s="153"/>
      <c r="L108" s="149"/>
      <c r="M108" s="154"/>
      <c r="T108" s="155"/>
      <c r="AT108" s="150" t="s">
        <v>171</v>
      </c>
      <c r="AU108" s="150" t="s">
        <v>79</v>
      </c>
      <c r="AV108" s="12" t="s">
        <v>79</v>
      </c>
      <c r="AW108" s="12" t="s">
        <v>31</v>
      </c>
      <c r="AX108" s="12" t="s">
        <v>69</v>
      </c>
      <c r="AY108" s="150" t="s">
        <v>160</v>
      </c>
    </row>
    <row r="109" spans="2:65" s="15" customFormat="1" ht="11.25">
      <c r="B109" s="180"/>
      <c r="D109" s="145" t="s">
        <v>171</v>
      </c>
      <c r="E109" s="181" t="s">
        <v>19</v>
      </c>
      <c r="F109" s="182" t="s">
        <v>1271</v>
      </c>
      <c r="H109" s="181" t="s">
        <v>19</v>
      </c>
      <c r="I109" s="183"/>
      <c r="L109" s="180"/>
      <c r="M109" s="184"/>
      <c r="T109" s="185"/>
      <c r="AT109" s="181" t="s">
        <v>171</v>
      </c>
      <c r="AU109" s="181" t="s">
        <v>79</v>
      </c>
      <c r="AV109" s="15" t="s">
        <v>77</v>
      </c>
      <c r="AW109" s="15" t="s">
        <v>31</v>
      </c>
      <c r="AX109" s="15" t="s">
        <v>69</v>
      </c>
      <c r="AY109" s="181" t="s">
        <v>160</v>
      </c>
    </row>
    <row r="110" spans="2:65" s="12" customFormat="1" ht="11.25">
      <c r="B110" s="149"/>
      <c r="D110" s="145" t="s">
        <v>171</v>
      </c>
      <c r="E110" s="150" t="s">
        <v>19</v>
      </c>
      <c r="F110" s="151" t="s">
        <v>2657</v>
      </c>
      <c r="H110" s="152">
        <v>28</v>
      </c>
      <c r="I110" s="153"/>
      <c r="L110" s="149"/>
      <c r="M110" s="154"/>
      <c r="T110" s="155"/>
      <c r="AT110" s="150" t="s">
        <v>171</v>
      </c>
      <c r="AU110" s="150" t="s">
        <v>79</v>
      </c>
      <c r="AV110" s="12" t="s">
        <v>79</v>
      </c>
      <c r="AW110" s="12" t="s">
        <v>31</v>
      </c>
      <c r="AX110" s="12" t="s">
        <v>69</v>
      </c>
      <c r="AY110" s="150" t="s">
        <v>160</v>
      </c>
    </row>
    <row r="111" spans="2:65" s="13" customFormat="1" ht="11.25">
      <c r="B111" s="156"/>
      <c r="D111" s="145" t="s">
        <v>171</v>
      </c>
      <c r="E111" s="157" t="s">
        <v>19</v>
      </c>
      <c r="F111" s="158" t="s">
        <v>184</v>
      </c>
      <c r="H111" s="159">
        <v>63.28</v>
      </c>
      <c r="I111" s="160"/>
      <c r="L111" s="156"/>
      <c r="M111" s="161"/>
      <c r="T111" s="162"/>
      <c r="AT111" s="157" t="s">
        <v>171</v>
      </c>
      <c r="AU111" s="157" t="s">
        <v>79</v>
      </c>
      <c r="AV111" s="13" t="s">
        <v>167</v>
      </c>
      <c r="AW111" s="13" t="s">
        <v>31</v>
      </c>
      <c r="AX111" s="13" t="s">
        <v>77</v>
      </c>
      <c r="AY111" s="157" t="s">
        <v>160</v>
      </c>
    </row>
    <row r="112" spans="2:65" s="1" customFormat="1" ht="24.2" customHeight="1">
      <c r="B112" s="33"/>
      <c r="C112" s="132" t="s">
        <v>167</v>
      </c>
      <c r="D112" s="132" t="s">
        <v>162</v>
      </c>
      <c r="E112" s="133" t="s">
        <v>1273</v>
      </c>
      <c r="F112" s="134" t="s">
        <v>1274</v>
      </c>
      <c r="G112" s="135" t="s">
        <v>165</v>
      </c>
      <c r="H112" s="136">
        <v>63.28</v>
      </c>
      <c r="I112" s="137"/>
      <c r="J112" s="138">
        <f>ROUND(I112*H112,2)</f>
        <v>0</v>
      </c>
      <c r="K112" s="134" t="s">
        <v>1251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167</v>
      </c>
      <c r="AT112" s="143" t="s">
        <v>162</v>
      </c>
      <c r="AU112" s="143" t="s">
        <v>79</v>
      </c>
      <c r="AY112" s="18" t="s">
        <v>160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77</v>
      </c>
      <c r="BK112" s="144">
        <f>ROUND(I112*H112,2)</f>
        <v>0</v>
      </c>
      <c r="BL112" s="18" t="s">
        <v>167</v>
      </c>
      <c r="BM112" s="143" t="s">
        <v>2658</v>
      </c>
    </row>
    <row r="113" spans="2:65" s="1" customFormat="1" ht="19.5">
      <c r="B113" s="33"/>
      <c r="D113" s="145" t="s">
        <v>169</v>
      </c>
      <c r="F113" s="146" t="s">
        <v>1276</v>
      </c>
      <c r="I113" s="147"/>
      <c r="L113" s="33"/>
      <c r="M113" s="148"/>
      <c r="T113" s="54"/>
      <c r="AT113" s="18" t="s">
        <v>169</v>
      </c>
      <c r="AU113" s="18" t="s">
        <v>79</v>
      </c>
    </row>
    <row r="114" spans="2:65" s="1" customFormat="1" ht="11.25">
      <c r="B114" s="33"/>
      <c r="D114" s="193" t="s">
        <v>1254</v>
      </c>
      <c r="F114" s="194" t="s">
        <v>1277</v>
      </c>
      <c r="I114" s="147"/>
      <c r="L114" s="33"/>
      <c r="M114" s="148"/>
      <c r="T114" s="54"/>
      <c r="AT114" s="18" t="s">
        <v>1254</v>
      </c>
      <c r="AU114" s="18" t="s">
        <v>79</v>
      </c>
    </row>
    <row r="115" spans="2:65" s="1" customFormat="1" ht="16.5" customHeight="1">
      <c r="B115" s="33"/>
      <c r="C115" s="132" t="s">
        <v>191</v>
      </c>
      <c r="D115" s="132" t="s">
        <v>162</v>
      </c>
      <c r="E115" s="133" t="s">
        <v>1285</v>
      </c>
      <c r="F115" s="134" t="s">
        <v>1286</v>
      </c>
      <c r="G115" s="135" t="s">
        <v>187</v>
      </c>
      <c r="H115" s="136">
        <v>166.18</v>
      </c>
      <c r="I115" s="137"/>
      <c r="J115" s="138">
        <f>ROUND(I115*H115,2)</f>
        <v>0</v>
      </c>
      <c r="K115" s="134" t="s">
        <v>1251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167</v>
      </c>
      <c r="AT115" s="143" t="s">
        <v>162</v>
      </c>
      <c r="AU115" s="143" t="s">
        <v>79</v>
      </c>
      <c r="AY115" s="18" t="s">
        <v>160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77</v>
      </c>
      <c r="BK115" s="144">
        <f>ROUND(I115*H115,2)</f>
        <v>0</v>
      </c>
      <c r="BL115" s="18" t="s">
        <v>167</v>
      </c>
      <c r="BM115" s="143" t="s">
        <v>2659</v>
      </c>
    </row>
    <row r="116" spans="2:65" s="1" customFormat="1" ht="11.25">
      <c r="B116" s="33"/>
      <c r="D116" s="145" t="s">
        <v>169</v>
      </c>
      <c r="F116" s="146" t="s">
        <v>1288</v>
      </c>
      <c r="I116" s="147"/>
      <c r="L116" s="33"/>
      <c r="M116" s="148"/>
      <c r="T116" s="54"/>
      <c r="AT116" s="18" t="s">
        <v>169</v>
      </c>
      <c r="AU116" s="18" t="s">
        <v>79</v>
      </c>
    </row>
    <row r="117" spans="2:65" s="1" customFormat="1" ht="11.25">
      <c r="B117" s="33"/>
      <c r="D117" s="193" t="s">
        <v>1254</v>
      </c>
      <c r="F117" s="194" t="s">
        <v>1289</v>
      </c>
      <c r="I117" s="147"/>
      <c r="L117" s="33"/>
      <c r="M117" s="148"/>
      <c r="T117" s="54"/>
      <c r="AT117" s="18" t="s">
        <v>1254</v>
      </c>
      <c r="AU117" s="18" t="s">
        <v>79</v>
      </c>
    </row>
    <row r="118" spans="2:65" s="15" customFormat="1" ht="11.25">
      <c r="B118" s="180"/>
      <c r="D118" s="145" t="s">
        <v>171</v>
      </c>
      <c r="E118" s="181" t="s">
        <v>19</v>
      </c>
      <c r="F118" s="182" t="s">
        <v>1955</v>
      </c>
      <c r="H118" s="181" t="s">
        <v>19</v>
      </c>
      <c r="I118" s="183"/>
      <c r="L118" s="180"/>
      <c r="M118" s="184"/>
      <c r="T118" s="185"/>
      <c r="AT118" s="181" t="s">
        <v>171</v>
      </c>
      <c r="AU118" s="181" t="s">
        <v>79</v>
      </c>
      <c r="AV118" s="15" t="s">
        <v>77</v>
      </c>
      <c r="AW118" s="15" t="s">
        <v>31</v>
      </c>
      <c r="AX118" s="15" t="s">
        <v>69</v>
      </c>
      <c r="AY118" s="181" t="s">
        <v>160</v>
      </c>
    </row>
    <row r="119" spans="2:65" s="12" customFormat="1" ht="11.25">
      <c r="B119" s="149"/>
      <c r="D119" s="145" t="s">
        <v>171</v>
      </c>
      <c r="E119" s="150" t="s">
        <v>19</v>
      </c>
      <c r="F119" s="151" t="s">
        <v>2660</v>
      </c>
      <c r="H119" s="152">
        <v>96.18</v>
      </c>
      <c r="I119" s="153"/>
      <c r="L119" s="149"/>
      <c r="M119" s="154"/>
      <c r="T119" s="155"/>
      <c r="AT119" s="150" t="s">
        <v>171</v>
      </c>
      <c r="AU119" s="150" t="s">
        <v>79</v>
      </c>
      <c r="AV119" s="12" t="s">
        <v>79</v>
      </c>
      <c r="AW119" s="12" t="s">
        <v>31</v>
      </c>
      <c r="AX119" s="12" t="s">
        <v>69</v>
      </c>
      <c r="AY119" s="150" t="s">
        <v>160</v>
      </c>
    </row>
    <row r="120" spans="2:65" s="15" customFormat="1" ht="11.25">
      <c r="B120" s="180"/>
      <c r="D120" s="145" t="s">
        <v>171</v>
      </c>
      <c r="E120" s="181" t="s">
        <v>19</v>
      </c>
      <c r="F120" s="182" t="s">
        <v>1292</v>
      </c>
      <c r="H120" s="181" t="s">
        <v>19</v>
      </c>
      <c r="I120" s="183"/>
      <c r="L120" s="180"/>
      <c r="M120" s="184"/>
      <c r="T120" s="185"/>
      <c r="AT120" s="181" t="s">
        <v>171</v>
      </c>
      <c r="AU120" s="181" t="s">
        <v>79</v>
      </c>
      <c r="AV120" s="15" t="s">
        <v>77</v>
      </c>
      <c r="AW120" s="15" t="s">
        <v>31</v>
      </c>
      <c r="AX120" s="15" t="s">
        <v>69</v>
      </c>
      <c r="AY120" s="181" t="s">
        <v>160</v>
      </c>
    </row>
    <row r="121" spans="2:65" s="12" customFormat="1" ht="11.25">
      <c r="B121" s="149"/>
      <c r="D121" s="145" t="s">
        <v>171</v>
      </c>
      <c r="E121" s="150" t="s">
        <v>19</v>
      </c>
      <c r="F121" s="151" t="s">
        <v>2661</v>
      </c>
      <c r="H121" s="152">
        <v>70</v>
      </c>
      <c r="I121" s="153"/>
      <c r="L121" s="149"/>
      <c r="M121" s="154"/>
      <c r="T121" s="155"/>
      <c r="AT121" s="150" t="s">
        <v>171</v>
      </c>
      <c r="AU121" s="150" t="s">
        <v>79</v>
      </c>
      <c r="AV121" s="12" t="s">
        <v>79</v>
      </c>
      <c r="AW121" s="12" t="s">
        <v>31</v>
      </c>
      <c r="AX121" s="12" t="s">
        <v>69</v>
      </c>
      <c r="AY121" s="150" t="s">
        <v>160</v>
      </c>
    </row>
    <row r="122" spans="2:65" s="13" customFormat="1" ht="11.25">
      <c r="B122" s="156"/>
      <c r="D122" s="145" t="s">
        <v>171</v>
      </c>
      <c r="E122" s="157" t="s">
        <v>19</v>
      </c>
      <c r="F122" s="158" t="s">
        <v>184</v>
      </c>
      <c r="H122" s="159">
        <v>166.18</v>
      </c>
      <c r="I122" s="160"/>
      <c r="L122" s="156"/>
      <c r="M122" s="161"/>
      <c r="T122" s="162"/>
      <c r="AT122" s="157" t="s">
        <v>171</v>
      </c>
      <c r="AU122" s="157" t="s">
        <v>79</v>
      </c>
      <c r="AV122" s="13" t="s">
        <v>167</v>
      </c>
      <c r="AW122" s="13" t="s">
        <v>31</v>
      </c>
      <c r="AX122" s="13" t="s">
        <v>77</v>
      </c>
      <c r="AY122" s="157" t="s">
        <v>160</v>
      </c>
    </row>
    <row r="123" spans="2:65" s="1" customFormat="1" ht="16.5" customHeight="1">
      <c r="B123" s="33"/>
      <c r="C123" s="132" t="s">
        <v>195</v>
      </c>
      <c r="D123" s="132" t="s">
        <v>162</v>
      </c>
      <c r="E123" s="133" t="s">
        <v>1294</v>
      </c>
      <c r="F123" s="134" t="s">
        <v>1295</v>
      </c>
      <c r="G123" s="135" t="s">
        <v>165</v>
      </c>
      <c r="H123" s="136">
        <v>16.832000000000001</v>
      </c>
      <c r="I123" s="137"/>
      <c r="J123" s="138">
        <f>ROUND(I123*H123,2)</f>
        <v>0</v>
      </c>
      <c r="K123" s="134" t="s">
        <v>1251</v>
      </c>
      <c r="L123" s="33"/>
      <c r="M123" s="139" t="s">
        <v>19</v>
      </c>
      <c r="N123" s="140" t="s">
        <v>40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167</v>
      </c>
      <c r="AT123" s="143" t="s">
        <v>162</v>
      </c>
      <c r="AU123" s="143" t="s">
        <v>79</v>
      </c>
      <c r="AY123" s="18" t="s">
        <v>160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77</v>
      </c>
      <c r="BK123" s="144">
        <f>ROUND(I123*H123,2)</f>
        <v>0</v>
      </c>
      <c r="BL123" s="18" t="s">
        <v>167</v>
      </c>
      <c r="BM123" s="143" t="s">
        <v>2662</v>
      </c>
    </row>
    <row r="124" spans="2:65" s="1" customFormat="1" ht="19.5">
      <c r="B124" s="33"/>
      <c r="D124" s="145" t="s">
        <v>169</v>
      </c>
      <c r="F124" s="146" t="s">
        <v>1297</v>
      </c>
      <c r="I124" s="147"/>
      <c r="L124" s="33"/>
      <c r="M124" s="148"/>
      <c r="T124" s="54"/>
      <c r="AT124" s="18" t="s">
        <v>169</v>
      </c>
      <c r="AU124" s="18" t="s">
        <v>79</v>
      </c>
    </row>
    <row r="125" spans="2:65" s="1" customFormat="1" ht="11.25">
      <c r="B125" s="33"/>
      <c r="D125" s="193" t="s">
        <v>1254</v>
      </c>
      <c r="F125" s="194" t="s">
        <v>1298</v>
      </c>
      <c r="I125" s="147"/>
      <c r="L125" s="33"/>
      <c r="M125" s="148"/>
      <c r="T125" s="54"/>
      <c r="AT125" s="18" t="s">
        <v>1254</v>
      </c>
      <c r="AU125" s="18" t="s">
        <v>79</v>
      </c>
    </row>
    <row r="126" spans="2:65" s="15" customFormat="1" ht="11.25">
      <c r="B126" s="180"/>
      <c r="D126" s="145" t="s">
        <v>171</v>
      </c>
      <c r="E126" s="181" t="s">
        <v>19</v>
      </c>
      <c r="F126" s="182" t="s">
        <v>1299</v>
      </c>
      <c r="H126" s="181" t="s">
        <v>19</v>
      </c>
      <c r="I126" s="183"/>
      <c r="L126" s="180"/>
      <c r="M126" s="184"/>
      <c r="T126" s="185"/>
      <c r="AT126" s="181" t="s">
        <v>171</v>
      </c>
      <c r="AU126" s="181" t="s">
        <v>79</v>
      </c>
      <c r="AV126" s="15" t="s">
        <v>77</v>
      </c>
      <c r="AW126" s="15" t="s">
        <v>31</v>
      </c>
      <c r="AX126" s="15" t="s">
        <v>69</v>
      </c>
      <c r="AY126" s="181" t="s">
        <v>160</v>
      </c>
    </row>
    <row r="127" spans="2:65" s="12" customFormat="1" ht="11.25">
      <c r="B127" s="149"/>
      <c r="D127" s="145" t="s">
        <v>171</v>
      </c>
      <c r="E127" s="150" t="s">
        <v>19</v>
      </c>
      <c r="F127" s="151" t="s">
        <v>2663</v>
      </c>
      <c r="H127" s="152">
        <v>16.832000000000001</v>
      </c>
      <c r="I127" s="153"/>
      <c r="L127" s="149"/>
      <c r="M127" s="154"/>
      <c r="T127" s="155"/>
      <c r="AT127" s="150" t="s">
        <v>171</v>
      </c>
      <c r="AU127" s="150" t="s">
        <v>79</v>
      </c>
      <c r="AV127" s="12" t="s">
        <v>79</v>
      </c>
      <c r="AW127" s="12" t="s">
        <v>31</v>
      </c>
      <c r="AX127" s="12" t="s">
        <v>77</v>
      </c>
      <c r="AY127" s="150" t="s">
        <v>160</v>
      </c>
    </row>
    <row r="128" spans="2:65" s="1" customFormat="1" ht="16.5" customHeight="1">
      <c r="B128" s="33"/>
      <c r="C128" s="132" t="s">
        <v>199</v>
      </c>
      <c r="D128" s="132" t="s">
        <v>162</v>
      </c>
      <c r="E128" s="133" t="s">
        <v>1302</v>
      </c>
      <c r="F128" s="134" t="s">
        <v>1303</v>
      </c>
      <c r="G128" s="135" t="s">
        <v>165</v>
      </c>
      <c r="H128" s="136">
        <v>16.832000000000001</v>
      </c>
      <c r="I128" s="137"/>
      <c r="J128" s="138">
        <f>ROUND(I128*H128,2)</f>
        <v>0</v>
      </c>
      <c r="K128" s="134" t="s">
        <v>1251</v>
      </c>
      <c r="L128" s="33"/>
      <c r="M128" s="139" t="s">
        <v>19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167</v>
      </c>
      <c r="AT128" s="143" t="s">
        <v>162</v>
      </c>
      <c r="AU128" s="143" t="s">
        <v>79</v>
      </c>
      <c r="AY128" s="18" t="s">
        <v>160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77</v>
      </c>
      <c r="BK128" s="144">
        <f>ROUND(I128*H128,2)</f>
        <v>0</v>
      </c>
      <c r="BL128" s="18" t="s">
        <v>167</v>
      </c>
      <c r="BM128" s="143" t="s">
        <v>2664</v>
      </c>
    </row>
    <row r="129" spans="2:65" s="1" customFormat="1" ht="11.25">
      <c r="B129" s="33"/>
      <c r="D129" s="145" t="s">
        <v>169</v>
      </c>
      <c r="F129" s="146" t="s">
        <v>1305</v>
      </c>
      <c r="I129" s="147"/>
      <c r="L129" s="33"/>
      <c r="M129" s="148"/>
      <c r="T129" s="54"/>
      <c r="AT129" s="18" t="s">
        <v>169</v>
      </c>
      <c r="AU129" s="18" t="s">
        <v>79</v>
      </c>
    </row>
    <row r="130" spans="2:65" s="1" customFormat="1" ht="11.25">
      <c r="B130" s="33"/>
      <c r="D130" s="193" t="s">
        <v>1254</v>
      </c>
      <c r="F130" s="194" t="s">
        <v>1306</v>
      </c>
      <c r="I130" s="147"/>
      <c r="L130" s="33"/>
      <c r="M130" s="148"/>
      <c r="T130" s="54"/>
      <c r="AT130" s="18" t="s">
        <v>1254</v>
      </c>
      <c r="AU130" s="18" t="s">
        <v>79</v>
      </c>
    </row>
    <row r="131" spans="2:65" s="15" customFormat="1" ht="11.25">
      <c r="B131" s="180"/>
      <c r="D131" s="145" t="s">
        <v>171</v>
      </c>
      <c r="E131" s="181" t="s">
        <v>19</v>
      </c>
      <c r="F131" s="182" t="s">
        <v>1307</v>
      </c>
      <c r="H131" s="181" t="s">
        <v>19</v>
      </c>
      <c r="I131" s="183"/>
      <c r="L131" s="180"/>
      <c r="M131" s="184"/>
      <c r="T131" s="185"/>
      <c r="AT131" s="181" t="s">
        <v>171</v>
      </c>
      <c r="AU131" s="181" t="s">
        <v>79</v>
      </c>
      <c r="AV131" s="15" t="s">
        <v>77</v>
      </c>
      <c r="AW131" s="15" t="s">
        <v>31</v>
      </c>
      <c r="AX131" s="15" t="s">
        <v>69</v>
      </c>
      <c r="AY131" s="181" t="s">
        <v>160</v>
      </c>
    </row>
    <row r="132" spans="2:65" s="12" customFormat="1" ht="11.25">
      <c r="B132" s="149"/>
      <c r="D132" s="145" t="s">
        <v>171</v>
      </c>
      <c r="E132" s="150" t="s">
        <v>19</v>
      </c>
      <c r="F132" s="151" t="s">
        <v>2665</v>
      </c>
      <c r="H132" s="152">
        <v>16.832000000000001</v>
      </c>
      <c r="I132" s="153"/>
      <c r="L132" s="149"/>
      <c r="M132" s="154"/>
      <c r="T132" s="155"/>
      <c r="AT132" s="150" t="s">
        <v>171</v>
      </c>
      <c r="AU132" s="150" t="s">
        <v>79</v>
      </c>
      <c r="AV132" s="12" t="s">
        <v>79</v>
      </c>
      <c r="AW132" s="12" t="s">
        <v>31</v>
      </c>
      <c r="AX132" s="12" t="s">
        <v>77</v>
      </c>
      <c r="AY132" s="150" t="s">
        <v>160</v>
      </c>
    </row>
    <row r="133" spans="2:65" s="1" customFormat="1" ht="16.5" customHeight="1">
      <c r="B133" s="33"/>
      <c r="C133" s="163" t="s">
        <v>204</v>
      </c>
      <c r="D133" s="163" t="s">
        <v>200</v>
      </c>
      <c r="E133" s="164" t="s">
        <v>1309</v>
      </c>
      <c r="F133" s="165" t="s">
        <v>1310</v>
      </c>
      <c r="G133" s="166" t="s">
        <v>233</v>
      </c>
      <c r="H133" s="167">
        <v>35.347000000000001</v>
      </c>
      <c r="I133" s="168"/>
      <c r="J133" s="169">
        <f>ROUND(I133*H133,2)</f>
        <v>0</v>
      </c>
      <c r="K133" s="165" t="s">
        <v>1251</v>
      </c>
      <c r="L133" s="170"/>
      <c r="M133" s="171" t="s">
        <v>19</v>
      </c>
      <c r="N133" s="172" t="s">
        <v>40</v>
      </c>
      <c r="P133" s="141">
        <f>O133*H133</f>
        <v>0</v>
      </c>
      <c r="Q133" s="141">
        <v>1</v>
      </c>
      <c r="R133" s="141">
        <f>Q133*H133</f>
        <v>35.347000000000001</v>
      </c>
      <c r="S133" s="141">
        <v>0</v>
      </c>
      <c r="T133" s="142">
        <f>S133*H133</f>
        <v>0</v>
      </c>
      <c r="AR133" s="143" t="s">
        <v>204</v>
      </c>
      <c r="AT133" s="143" t="s">
        <v>200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2666</v>
      </c>
    </row>
    <row r="134" spans="2:65" s="1" customFormat="1" ht="11.25">
      <c r="B134" s="33"/>
      <c r="D134" s="145" t="s">
        <v>169</v>
      </c>
      <c r="F134" s="146" t="s">
        <v>1310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2667</v>
      </c>
      <c r="H135" s="152">
        <v>35.347000000000001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77</v>
      </c>
      <c r="AY135" s="150" t="s">
        <v>160</v>
      </c>
    </row>
    <row r="136" spans="2:65" s="1" customFormat="1" ht="16.5" customHeight="1">
      <c r="B136" s="33"/>
      <c r="C136" s="132" t="s">
        <v>211</v>
      </c>
      <c r="D136" s="132" t="s">
        <v>162</v>
      </c>
      <c r="E136" s="133" t="s">
        <v>1313</v>
      </c>
      <c r="F136" s="134" t="s">
        <v>1314</v>
      </c>
      <c r="G136" s="135" t="s">
        <v>187</v>
      </c>
      <c r="H136" s="136">
        <v>160.33500000000001</v>
      </c>
      <c r="I136" s="137"/>
      <c r="J136" s="138">
        <f>ROUND(I136*H136,2)</f>
        <v>0</v>
      </c>
      <c r="K136" s="134" t="s">
        <v>1251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2668</v>
      </c>
    </row>
    <row r="137" spans="2:65" s="1" customFormat="1" ht="19.5">
      <c r="B137" s="33"/>
      <c r="D137" s="145" t="s">
        <v>169</v>
      </c>
      <c r="F137" s="146" t="s">
        <v>1316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" customFormat="1" ht="11.25">
      <c r="B138" s="33"/>
      <c r="D138" s="193" t="s">
        <v>1254</v>
      </c>
      <c r="F138" s="194" t="s">
        <v>1317</v>
      </c>
      <c r="I138" s="147"/>
      <c r="L138" s="33"/>
      <c r="M138" s="148"/>
      <c r="T138" s="54"/>
      <c r="AT138" s="18" t="s">
        <v>1254</v>
      </c>
      <c r="AU138" s="18" t="s">
        <v>79</v>
      </c>
    </row>
    <row r="139" spans="2:65" s="15" customFormat="1" ht="11.25">
      <c r="B139" s="180"/>
      <c r="D139" s="145" t="s">
        <v>171</v>
      </c>
      <c r="E139" s="181" t="s">
        <v>19</v>
      </c>
      <c r="F139" s="182" t="s">
        <v>1318</v>
      </c>
      <c r="H139" s="181" t="s">
        <v>19</v>
      </c>
      <c r="I139" s="183"/>
      <c r="L139" s="180"/>
      <c r="M139" s="184"/>
      <c r="T139" s="185"/>
      <c r="AT139" s="181" t="s">
        <v>171</v>
      </c>
      <c r="AU139" s="181" t="s">
        <v>79</v>
      </c>
      <c r="AV139" s="15" t="s">
        <v>77</v>
      </c>
      <c r="AW139" s="15" t="s">
        <v>31</v>
      </c>
      <c r="AX139" s="15" t="s">
        <v>69</v>
      </c>
      <c r="AY139" s="181" t="s">
        <v>160</v>
      </c>
    </row>
    <row r="140" spans="2:65" s="12" customFormat="1" ht="11.25">
      <c r="B140" s="149"/>
      <c r="D140" s="145" t="s">
        <v>171</v>
      </c>
      <c r="E140" s="150" t="s">
        <v>19</v>
      </c>
      <c r="F140" s="151" t="s">
        <v>2669</v>
      </c>
      <c r="H140" s="152">
        <v>160.33500000000001</v>
      </c>
      <c r="I140" s="153"/>
      <c r="L140" s="149"/>
      <c r="M140" s="154"/>
      <c r="T140" s="155"/>
      <c r="AT140" s="150" t="s">
        <v>171</v>
      </c>
      <c r="AU140" s="150" t="s">
        <v>79</v>
      </c>
      <c r="AV140" s="12" t="s">
        <v>79</v>
      </c>
      <c r="AW140" s="12" t="s">
        <v>31</v>
      </c>
      <c r="AX140" s="12" t="s">
        <v>77</v>
      </c>
      <c r="AY140" s="150" t="s">
        <v>160</v>
      </c>
    </row>
    <row r="141" spans="2:65" s="1" customFormat="1" ht="16.5" customHeight="1">
      <c r="B141" s="33"/>
      <c r="C141" s="132" t="s">
        <v>216</v>
      </c>
      <c r="D141" s="132" t="s">
        <v>162</v>
      </c>
      <c r="E141" s="133" t="s">
        <v>1320</v>
      </c>
      <c r="F141" s="134" t="s">
        <v>1321</v>
      </c>
      <c r="G141" s="135" t="s">
        <v>187</v>
      </c>
      <c r="H141" s="136">
        <v>160.33500000000001</v>
      </c>
      <c r="I141" s="137"/>
      <c r="J141" s="138">
        <f>ROUND(I141*H141,2)</f>
        <v>0</v>
      </c>
      <c r="K141" s="134" t="s">
        <v>1251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3.9699999999999996E-3</v>
      </c>
      <c r="R141" s="141">
        <f>Q141*H141</f>
        <v>0.63652995000000001</v>
      </c>
      <c r="S141" s="141">
        <v>0</v>
      </c>
      <c r="T141" s="142">
        <f>S141*H141</f>
        <v>0</v>
      </c>
      <c r="AR141" s="143" t="s">
        <v>167</v>
      </c>
      <c r="AT141" s="143" t="s">
        <v>162</v>
      </c>
      <c r="AU141" s="143" t="s">
        <v>79</v>
      </c>
      <c r="AY141" s="18" t="s">
        <v>160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77</v>
      </c>
      <c r="BK141" s="144">
        <f>ROUND(I141*H141,2)</f>
        <v>0</v>
      </c>
      <c r="BL141" s="18" t="s">
        <v>167</v>
      </c>
      <c r="BM141" s="143" t="s">
        <v>2670</v>
      </c>
    </row>
    <row r="142" spans="2:65" s="1" customFormat="1" ht="11.25">
      <c r="B142" s="33"/>
      <c r="D142" s="145" t="s">
        <v>169</v>
      </c>
      <c r="F142" s="146" t="s">
        <v>1321</v>
      </c>
      <c r="I142" s="147"/>
      <c r="L142" s="33"/>
      <c r="M142" s="148"/>
      <c r="T142" s="54"/>
      <c r="AT142" s="18" t="s">
        <v>169</v>
      </c>
      <c r="AU142" s="18" t="s">
        <v>79</v>
      </c>
    </row>
    <row r="143" spans="2:65" s="1" customFormat="1" ht="11.25">
      <c r="B143" s="33"/>
      <c r="D143" s="193" t="s">
        <v>1254</v>
      </c>
      <c r="F143" s="194" t="s">
        <v>1323</v>
      </c>
      <c r="I143" s="147"/>
      <c r="L143" s="33"/>
      <c r="M143" s="148"/>
      <c r="T143" s="54"/>
      <c r="AT143" s="18" t="s">
        <v>1254</v>
      </c>
      <c r="AU143" s="18" t="s">
        <v>79</v>
      </c>
    </row>
    <row r="144" spans="2:65" s="1" customFormat="1" ht="16.5" customHeight="1">
      <c r="B144" s="33"/>
      <c r="C144" s="163" t="s">
        <v>221</v>
      </c>
      <c r="D144" s="163" t="s">
        <v>200</v>
      </c>
      <c r="E144" s="164" t="s">
        <v>1324</v>
      </c>
      <c r="F144" s="165" t="s">
        <v>202</v>
      </c>
      <c r="G144" s="166" t="s">
        <v>203</v>
      </c>
      <c r="H144" s="167">
        <v>4.008</v>
      </c>
      <c r="I144" s="168"/>
      <c r="J144" s="169">
        <f>ROUND(I144*H144,2)</f>
        <v>0</v>
      </c>
      <c r="K144" s="165" t="s">
        <v>1251</v>
      </c>
      <c r="L144" s="170"/>
      <c r="M144" s="171" t="s">
        <v>19</v>
      </c>
      <c r="N144" s="172" t="s">
        <v>40</v>
      </c>
      <c r="P144" s="141">
        <f>O144*H144</f>
        <v>0</v>
      </c>
      <c r="Q144" s="141">
        <v>1E-3</v>
      </c>
      <c r="R144" s="141">
        <f>Q144*H144</f>
        <v>4.0080000000000003E-3</v>
      </c>
      <c r="S144" s="141">
        <v>0</v>
      </c>
      <c r="T144" s="142">
        <f>S144*H144</f>
        <v>0</v>
      </c>
      <c r="AR144" s="143" t="s">
        <v>204</v>
      </c>
      <c r="AT144" s="143" t="s">
        <v>200</v>
      </c>
      <c r="AU144" s="143" t="s">
        <v>79</v>
      </c>
      <c r="AY144" s="18" t="s">
        <v>160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77</v>
      </c>
      <c r="BK144" s="144">
        <f>ROUND(I144*H144,2)</f>
        <v>0</v>
      </c>
      <c r="BL144" s="18" t="s">
        <v>167</v>
      </c>
      <c r="BM144" s="143" t="s">
        <v>2671</v>
      </c>
    </row>
    <row r="145" spans="2:65" s="1" customFormat="1" ht="11.25">
      <c r="B145" s="33"/>
      <c r="D145" s="145" t="s">
        <v>169</v>
      </c>
      <c r="F145" s="146" t="s">
        <v>202</v>
      </c>
      <c r="I145" s="147"/>
      <c r="L145" s="33"/>
      <c r="M145" s="148"/>
      <c r="T145" s="54"/>
      <c r="AT145" s="18" t="s">
        <v>169</v>
      </c>
      <c r="AU145" s="18" t="s">
        <v>79</v>
      </c>
    </row>
    <row r="146" spans="2:65" s="12" customFormat="1" ht="11.25">
      <c r="B146" s="149"/>
      <c r="D146" s="145" t="s">
        <v>171</v>
      </c>
      <c r="E146" s="150" t="s">
        <v>19</v>
      </c>
      <c r="F146" s="151" t="s">
        <v>2672</v>
      </c>
      <c r="H146" s="152">
        <v>4.008</v>
      </c>
      <c r="I146" s="153"/>
      <c r="L146" s="149"/>
      <c r="M146" s="154"/>
      <c r="T146" s="155"/>
      <c r="AT146" s="150" t="s">
        <v>171</v>
      </c>
      <c r="AU146" s="150" t="s">
        <v>79</v>
      </c>
      <c r="AV146" s="12" t="s">
        <v>79</v>
      </c>
      <c r="AW146" s="12" t="s">
        <v>31</v>
      </c>
      <c r="AX146" s="12" t="s">
        <v>77</v>
      </c>
      <c r="AY146" s="150" t="s">
        <v>160</v>
      </c>
    </row>
    <row r="147" spans="2:65" s="1" customFormat="1" ht="16.5" customHeight="1">
      <c r="B147" s="33"/>
      <c r="C147" s="132" t="s">
        <v>8</v>
      </c>
      <c r="D147" s="132" t="s">
        <v>162</v>
      </c>
      <c r="E147" s="133" t="s">
        <v>1327</v>
      </c>
      <c r="F147" s="134" t="s">
        <v>1328</v>
      </c>
      <c r="G147" s="135" t="s">
        <v>187</v>
      </c>
      <c r="H147" s="136">
        <v>160.33500000000001</v>
      </c>
      <c r="I147" s="137"/>
      <c r="J147" s="138">
        <f>ROUND(I147*H147,2)</f>
        <v>0</v>
      </c>
      <c r="K147" s="134" t="s">
        <v>1251</v>
      </c>
      <c r="L147" s="33"/>
      <c r="M147" s="139" t="s">
        <v>19</v>
      </c>
      <c r="N147" s="140" t="s">
        <v>40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167</v>
      </c>
      <c r="AT147" s="143" t="s">
        <v>162</v>
      </c>
      <c r="AU147" s="143" t="s">
        <v>79</v>
      </c>
      <c r="AY147" s="18" t="s">
        <v>160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77</v>
      </c>
      <c r="BK147" s="144">
        <f>ROUND(I147*H147,2)</f>
        <v>0</v>
      </c>
      <c r="BL147" s="18" t="s">
        <v>167</v>
      </c>
      <c r="BM147" s="143" t="s">
        <v>2673</v>
      </c>
    </row>
    <row r="148" spans="2:65" s="1" customFormat="1" ht="11.25">
      <c r="B148" s="33"/>
      <c r="D148" s="145" t="s">
        <v>169</v>
      </c>
      <c r="F148" s="146" t="s">
        <v>1330</v>
      </c>
      <c r="I148" s="147"/>
      <c r="L148" s="33"/>
      <c r="M148" s="148"/>
      <c r="T148" s="54"/>
      <c r="AT148" s="18" t="s">
        <v>169</v>
      </c>
      <c r="AU148" s="18" t="s">
        <v>79</v>
      </c>
    </row>
    <row r="149" spans="2:65" s="1" customFormat="1" ht="11.25">
      <c r="B149" s="33"/>
      <c r="D149" s="193" t="s">
        <v>1254</v>
      </c>
      <c r="F149" s="194" t="s">
        <v>1331</v>
      </c>
      <c r="I149" s="147"/>
      <c r="L149" s="33"/>
      <c r="M149" s="148"/>
      <c r="T149" s="54"/>
      <c r="AT149" s="18" t="s">
        <v>1254</v>
      </c>
      <c r="AU149" s="18" t="s">
        <v>79</v>
      </c>
    </row>
    <row r="150" spans="2:65" s="1" customFormat="1" ht="16.5" customHeight="1">
      <c r="B150" s="33"/>
      <c r="C150" s="132" t="s">
        <v>238</v>
      </c>
      <c r="D150" s="132" t="s">
        <v>162</v>
      </c>
      <c r="E150" s="133" t="s">
        <v>1332</v>
      </c>
      <c r="F150" s="134" t="s">
        <v>1333</v>
      </c>
      <c r="G150" s="135" t="s">
        <v>165</v>
      </c>
      <c r="H150" s="136">
        <v>4.008</v>
      </c>
      <c r="I150" s="137"/>
      <c r="J150" s="138">
        <f>ROUND(I150*H150,2)</f>
        <v>0</v>
      </c>
      <c r="K150" s="134" t="s">
        <v>1251</v>
      </c>
      <c r="L150" s="33"/>
      <c r="M150" s="139" t="s">
        <v>19</v>
      </c>
      <c r="N150" s="140" t="s">
        <v>40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167</v>
      </c>
      <c r="AT150" s="143" t="s">
        <v>162</v>
      </c>
      <c r="AU150" s="143" t="s">
        <v>79</v>
      </c>
      <c r="AY150" s="18" t="s">
        <v>160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77</v>
      </c>
      <c r="BK150" s="144">
        <f>ROUND(I150*H150,2)</f>
        <v>0</v>
      </c>
      <c r="BL150" s="18" t="s">
        <v>167</v>
      </c>
      <c r="BM150" s="143" t="s">
        <v>2674</v>
      </c>
    </row>
    <row r="151" spans="2:65" s="1" customFormat="1" ht="11.25">
      <c r="B151" s="33"/>
      <c r="D151" s="145" t="s">
        <v>169</v>
      </c>
      <c r="F151" s="146" t="s">
        <v>1335</v>
      </c>
      <c r="I151" s="147"/>
      <c r="L151" s="33"/>
      <c r="M151" s="148"/>
      <c r="T151" s="54"/>
      <c r="AT151" s="18" t="s">
        <v>169</v>
      </c>
      <c r="AU151" s="18" t="s">
        <v>79</v>
      </c>
    </row>
    <row r="152" spans="2:65" s="1" customFormat="1" ht="11.25">
      <c r="B152" s="33"/>
      <c r="D152" s="193" t="s">
        <v>1254</v>
      </c>
      <c r="F152" s="194" t="s">
        <v>1336</v>
      </c>
      <c r="I152" s="147"/>
      <c r="L152" s="33"/>
      <c r="M152" s="148"/>
      <c r="T152" s="54"/>
      <c r="AT152" s="18" t="s">
        <v>1254</v>
      </c>
      <c r="AU152" s="18" t="s">
        <v>79</v>
      </c>
    </row>
    <row r="153" spans="2:65" s="12" customFormat="1" ht="11.25">
      <c r="B153" s="149"/>
      <c r="D153" s="145" t="s">
        <v>171</v>
      </c>
      <c r="E153" s="150" t="s">
        <v>19</v>
      </c>
      <c r="F153" s="151" t="s">
        <v>2675</v>
      </c>
      <c r="H153" s="152">
        <v>4.008</v>
      </c>
      <c r="I153" s="153"/>
      <c r="L153" s="149"/>
      <c r="M153" s="154"/>
      <c r="T153" s="155"/>
      <c r="AT153" s="150" t="s">
        <v>171</v>
      </c>
      <c r="AU153" s="150" t="s">
        <v>79</v>
      </c>
      <c r="AV153" s="12" t="s">
        <v>79</v>
      </c>
      <c r="AW153" s="12" t="s">
        <v>31</v>
      </c>
      <c r="AX153" s="12" t="s">
        <v>77</v>
      </c>
      <c r="AY153" s="150" t="s">
        <v>160</v>
      </c>
    </row>
    <row r="154" spans="2:65" s="11" customFormat="1" ht="22.9" customHeight="1">
      <c r="B154" s="120"/>
      <c r="D154" s="121" t="s">
        <v>68</v>
      </c>
      <c r="E154" s="130" t="s">
        <v>79</v>
      </c>
      <c r="F154" s="130" t="s">
        <v>1338</v>
      </c>
      <c r="I154" s="123"/>
      <c r="J154" s="131">
        <f>BK154</f>
        <v>0</v>
      </c>
      <c r="L154" s="120"/>
      <c r="M154" s="125"/>
      <c r="P154" s="126">
        <f>SUM(P155:P201)</f>
        <v>0</v>
      </c>
      <c r="R154" s="126">
        <f>SUM(R155:R201)</f>
        <v>41.146810480000006</v>
      </c>
      <c r="T154" s="127">
        <f>SUM(T155:T201)</f>
        <v>0</v>
      </c>
      <c r="AR154" s="121" t="s">
        <v>77</v>
      </c>
      <c r="AT154" s="128" t="s">
        <v>68</v>
      </c>
      <c r="AU154" s="128" t="s">
        <v>77</v>
      </c>
      <c r="AY154" s="121" t="s">
        <v>160</v>
      </c>
      <c r="BK154" s="129">
        <f>SUM(BK155:BK201)</f>
        <v>0</v>
      </c>
    </row>
    <row r="155" spans="2:65" s="1" customFormat="1" ht="16.5" customHeight="1">
      <c r="B155" s="33"/>
      <c r="C155" s="132" t="s">
        <v>245</v>
      </c>
      <c r="D155" s="132" t="s">
        <v>162</v>
      </c>
      <c r="E155" s="133" t="s">
        <v>1339</v>
      </c>
      <c r="F155" s="134" t="s">
        <v>1340</v>
      </c>
      <c r="G155" s="135" t="s">
        <v>313</v>
      </c>
      <c r="H155" s="136">
        <v>2</v>
      </c>
      <c r="I155" s="137"/>
      <c r="J155" s="138">
        <f>ROUND(I155*H155,2)</f>
        <v>0</v>
      </c>
      <c r="K155" s="134" t="s">
        <v>1251</v>
      </c>
      <c r="L155" s="33"/>
      <c r="M155" s="139" t="s">
        <v>19</v>
      </c>
      <c r="N155" s="140" t="s">
        <v>40</v>
      </c>
      <c r="P155" s="141">
        <f>O155*H155</f>
        <v>0</v>
      </c>
      <c r="Q155" s="141">
        <v>0.15704000000000001</v>
      </c>
      <c r="R155" s="141">
        <f>Q155*H155</f>
        <v>0.31408000000000003</v>
      </c>
      <c r="S155" s="141">
        <v>0</v>
      </c>
      <c r="T155" s="142">
        <f>S155*H155</f>
        <v>0</v>
      </c>
      <c r="AR155" s="143" t="s">
        <v>167</v>
      </c>
      <c r="AT155" s="143" t="s">
        <v>162</v>
      </c>
      <c r="AU155" s="143" t="s">
        <v>79</v>
      </c>
      <c r="AY155" s="18" t="s">
        <v>160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77</v>
      </c>
      <c r="BK155" s="144">
        <f>ROUND(I155*H155,2)</f>
        <v>0</v>
      </c>
      <c r="BL155" s="18" t="s">
        <v>167</v>
      </c>
      <c r="BM155" s="143" t="s">
        <v>2676</v>
      </c>
    </row>
    <row r="156" spans="2:65" s="1" customFormat="1" ht="11.25">
      <c r="B156" s="33"/>
      <c r="D156" s="145" t="s">
        <v>169</v>
      </c>
      <c r="F156" s="146" t="s">
        <v>1342</v>
      </c>
      <c r="I156" s="147"/>
      <c r="L156" s="33"/>
      <c r="M156" s="148"/>
      <c r="T156" s="54"/>
      <c r="AT156" s="18" t="s">
        <v>169</v>
      </c>
      <c r="AU156" s="18" t="s">
        <v>79</v>
      </c>
    </row>
    <row r="157" spans="2:65" s="1" customFormat="1" ht="11.25">
      <c r="B157" s="33"/>
      <c r="D157" s="193" t="s">
        <v>1254</v>
      </c>
      <c r="F157" s="194" t="s">
        <v>1343</v>
      </c>
      <c r="I157" s="147"/>
      <c r="L157" s="33"/>
      <c r="M157" s="148"/>
      <c r="T157" s="54"/>
      <c r="AT157" s="18" t="s">
        <v>1254</v>
      </c>
      <c r="AU157" s="18" t="s">
        <v>79</v>
      </c>
    </row>
    <row r="158" spans="2:65" s="1" customFormat="1" ht="21.75" customHeight="1">
      <c r="B158" s="33"/>
      <c r="C158" s="132" t="s">
        <v>253</v>
      </c>
      <c r="D158" s="132" t="s">
        <v>162</v>
      </c>
      <c r="E158" s="133" t="s">
        <v>1344</v>
      </c>
      <c r="F158" s="134" t="s">
        <v>1345</v>
      </c>
      <c r="G158" s="135" t="s">
        <v>298</v>
      </c>
      <c r="H158" s="136">
        <v>19.600000000000001</v>
      </c>
      <c r="I158" s="137"/>
      <c r="J158" s="138">
        <f>ROUND(I158*H158,2)</f>
        <v>0</v>
      </c>
      <c r="K158" s="134" t="s">
        <v>1251</v>
      </c>
      <c r="L158" s="33"/>
      <c r="M158" s="139" t="s">
        <v>19</v>
      </c>
      <c r="N158" s="140" t="s">
        <v>40</v>
      </c>
      <c r="P158" s="141">
        <f>O158*H158</f>
        <v>0</v>
      </c>
      <c r="Q158" s="141">
        <v>1.52477</v>
      </c>
      <c r="R158" s="141">
        <f>Q158*H158</f>
        <v>29.885492000000003</v>
      </c>
      <c r="S158" s="141">
        <v>0</v>
      </c>
      <c r="T158" s="142">
        <f>S158*H158</f>
        <v>0</v>
      </c>
      <c r="AR158" s="143" t="s">
        <v>167</v>
      </c>
      <c r="AT158" s="143" t="s">
        <v>162</v>
      </c>
      <c r="AU158" s="143" t="s">
        <v>79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2677</v>
      </c>
    </row>
    <row r="159" spans="2:65" s="1" customFormat="1" ht="11.25">
      <c r="B159" s="33"/>
      <c r="D159" s="145" t="s">
        <v>169</v>
      </c>
      <c r="F159" s="146" t="s">
        <v>1347</v>
      </c>
      <c r="I159" s="147"/>
      <c r="L159" s="33"/>
      <c r="M159" s="148"/>
      <c r="T159" s="54"/>
      <c r="AT159" s="18" t="s">
        <v>169</v>
      </c>
      <c r="AU159" s="18" t="s">
        <v>79</v>
      </c>
    </row>
    <row r="160" spans="2:65" s="1" customFormat="1" ht="11.25">
      <c r="B160" s="33"/>
      <c r="D160" s="193" t="s">
        <v>1254</v>
      </c>
      <c r="F160" s="194" t="s">
        <v>1348</v>
      </c>
      <c r="I160" s="147"/>
      <c r="L160" s="33"/>
      <c r="M160" s="148"/>
      <c r="T160" s="54"/>
      <c r="AT160" s="18" t="s">
        <v>1254</v>
      </c>
      <c r="AU160" s="18" t="s">
        <v>79</v>
      </c>
    </row>
    <row r="161" spans="2:65" s="1" customFormat="1" ht="16.5" customHeight="1">
      <c r="B161" s="33"/>
      <c r="C161" s="132" t="s">
        <v>259</v>
      </c>
      <c r="D161" s="132" t="s">
        <v>162</v>
      </c>
      <c r="E161" s="133" t="s">
        <v>1349</v>
      </c>
      <c r="F161" s="134" t="s">
        <v>1350</v>
      </c>
      <c r="G161" s="135" t="s">
        <v>298</v>
      </c>
      <c r="H161" s="136">
        <v>32</v>
      </c>
      <c r="I161" s="137"/>
      <c r="J161" s="138">
        <f>ROUND(I161*H161,2)</f>
        <v>0</v>
      </c>
      <c r="K161" s="134" t="s">
        <v>1251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167</v>
      </c>
      <c r="AT161" s="143" t="s">
        <v>162</v>
      </c>
      <c r="AU161" s="143" t="s">
        <v>79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2678</v>
      </c>
    </row>
    <row r="162" spans="2:65" s="1" customFormat="1" ht="11.25">
      <c r="B162" s="33"/>
      <c r="D162" s="145" t="s">
        <v>169</v>
      </c>
      <c r="F162" s="146" t="s">
        <v>1352</v>
      </c>
      <c r="I162" s="147"/>
      <c r="L162" s="33"/>
      <c r="M162" s="148"/>
      <c r="T162" s="54"/>
      <c r="AT162" s="18" t="s">
        <v>169</v>
      </c>
      <c r="AU162" s="18" t="s">
        <v>79</v>
      </c>
    </row>
    <row r="163" spans="2:65" s="1" customFormat="1" ht="11.25">
      <c r="B163" s="33"/>
      <c r="D163" s="193" t="s">
        <v>1254</v>
      </c>
      <c r="F163" s="194" t="s">
        <v>1353</v>
      </c>
      <c r="I163" s="147"/>
      <c r="L163" s="33"/>
      <c r="M163" s="148"/>
      <c r="T163" s="54"/>
      <c r="AT163" s="18" t="s">
        <v>1254</v>
      </c>
      <c r="AU163" s="18" t="s">
        <v>79</v>
      </c>
    </row>
    <row r="164" spans="2:65" s="15" customFormat="1" ht="11.25">
      <c r="B164" s="180"/>
      <c r="D164" s="145" t="s">
        <v>171</v>
      </c>
      <c r="E164" s="181" t="s">
        <v>19</v>
      </c>
      <c r="F164" s="182" t="s">
        <v>1354</v>
      </c>
      <c r="H164" s="181" t="s">
        <v>19</v>
      </c>
      <c r="I164" s="183"/>
      <c r="L164" s="180"/>
      <c r="M164" s="184"/>
      <c r="T164" s="185"/>
      <c r="AT164" s="181" t="s">
        <v>171</v>
      </c>
      <c r="AU164" s="181" t="s">
        <v>79</v>
      </c>
      <c r="AV164" s="15" t="s">
        <v>77</v>
      </c>
      <c r="AW164" s="15" t="s">
        <v>31</v>
      </c>
      <c r="AX164" s="15" t="s">
        <v>69</v>
      </c>
      <c r="AY164" s="181" t="s">
        <v>160</v>
      </c>
    </row>
    <row r="165" spans="2:65" s="12" customFormat="1" ht="11.25">
      <c r="B165" s="149"/>
      <c r="D165" s="145" t="s">
        <v>171</v>
      </c>
      <c r="E165" s="150" t="s">
        <v>19</v>
      </c>
      <c r="F165" s="151" t="s">
        <v>2654</v>
      </c>
      <c r="H165" s="152">
        <v>32</v>
      </c>
      <c r="I165" s="153"/>
      <c r="L165" s="149"/>
      <c r="M165" s="154"/>
      <c r="T165" s="155"/>
      <c r="AT165" s="150" t="s">
        <v>171</v>
      </c>
      <c r="AU165" s="150" t="s">
        <v>79</v>
      </c>
      <c r="AV165" s="12" t="s">
        <v>79</v>
      </c>
      <c r="AW165" s="12" t="s">
        <v>31</v>
      </c>
      <c r="AX165" s="12" t="s">
        <v>77</v>
      </c>
      <c r="AY165" s="150" t="s">
        <v>160</v>
      </c>
    </row>
    <row r="166" spans="2:65" s="1" customFormat="1" ht="16.5" customHeight="1">
      <c r="B166" s="33"/>
      <c r="C166" s="163" t="s">
        <v>265</v>
      </c>
      <c r="D166" s="163" t="s">
        <v>200</v>
      </c>
      <c r="E166" s="164" t="s">
        <v>1355</v>
      </c>
      <c r="F166" s="165" t="s">
        <v>1356</v>
      </c>
      <c r="G166" s="166" t="s">
        <v>298</v>
      </c>
      <c r="H166" s="167">
        <v>32</v>
      </c>
      <c r="I166" s="168"/>
      <c r="J166" s="169">
        <f>ROUND(I166*H166,2)</f>
        <v>0</v>
      </c>
      <c r="K166" s="165" t="s">
        <v>1251</v>
      </c>
      <c r="L166" s="170"/>
      <c r="M166" s="171" t="s">
        <v>19</v>
      </c>
      <c r="N166" s="172" t="s">
        <v>40</v>
      </c>
      <c r="P166" s="141">
        <f>O166*H166</f>
        <v>0</v>
      </c>
      <c r="Q166" s="141">
        <v>7.7999999999999999E-4</v>
      </c>
      <c r="R166" s="141">
        <f>Q166*H166</f>
        <v>2.496E-2</v>
      </c>
      <c r="S166" s="141">
        <v>0</v>
      </c>
      <c r="T166" s="142">
        <f>S166*H166</f>
        <v>0</v>
      </c>
      <c r="AR166" s="143" t="s">
        <v>204</v>
      </c>
      <c r="AT166" s="143" t="s">
        <v>200</v>
      </c>
      <c r="AU166" s="143" t="s">
        <v>79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2679</v>
      </c>
    </row>
    <row r="167" spans="2:65" s="1" customFormat="1" ht="11.25">
      <c r="B167" s="33"/>
      <c r="D167" s="145" t="s">
        <v>169</v>
      </c>
      <c r="F167" s="146" t="s">
        <v>1356</v>
      </c>
      <c r="I167" s="147"/>
      <c r="L167" s="33"/>
      <c r="M167" s="148"/>
      <c r="T167" s="54"/>
      <c r="AT167" s="18" t="s">
        <v>169</v>
      </c>
      <c r="AU167" s="18" t="s">
        <v>79</v>
      </c>
    </row>
    <row r="168" spans="2:65" s="1" customFormat="1" ht="16.5" customHeight="1">
      <c r="B168" s="33"/>
      <c r="C168" s="132" t="s">
        <v>273</v>
      </c>
      <c r="D168" s="132" t="s">
        <v>162</v>
      </c>
      <c r="E168" s="133" t="s">
        <v>1358</v>
      </c>
      <c r="F168" s="134" t="s">
        <v>1359</v>
      </c>
      <c r="G168" s="135" t="s">
        <v>165</v>
      </c>
      <c r="H168" s="136">
        <v>0.80400000000000005</v>
      </c>
      <c r="I168" s="137"/>
      <c r="J168" s="138">
        <f>ROUND(I168*H168,2)</f>
        <v>0</v>
      </c>
      <c r="K168" s="134" t="s">
        <v>1251</v>
      </c>
      <c r="L168" s="33"/>
      <c r="M168" s="139" t="s">
        <v>19</v>
      </c>
      <c r="N168" s="140" t="s">
        <v>40</v>
      </c>
      <c r="P168" s="141">
        <f>O168*H168</f>
        <v>0</v>
      </c>
      <c r="Q168" s="141">
        <v>2.5505399999999998</v>
      </c>
      <c r="R168" s="141">
        <f>Q168*H168</f>
        <v>2.05063416</v>
      </c>
      <c r="S168" s="141">
        <v>0</v>
      </c>
      <c r="T168" s="142">
        <f>S168*H168</f>
        <v>0</v>
      </c>
      <c r="AR168" s="143" t="s">
        <v>167</v>
      </c>
      <c r="AT168" s="143" t="s">
        <v>162</v>
      </c>
      <c r="AU168" s="143" t="s">
        <v>79</v>
      </c>
      <c r="AY168" s="18" t="s">
        <v>160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77</v>
      </c>
      <c r="BK168" s="144">
        <f>ROUND(I168*H168,2)</f>
        <v>0</v>
      </c>
      <c r="BL168" s="18" t="s">
        <v>167</v>
      </c>
      <c r="BM168" s="143" t="s">
        <v>2680</v>
      </c>
    </row>
    <row r="169" spans="2:65" s="1" customFormat="1" ht="11.25">
      <c r="B169" s="33"/>
      <c r="D169" s="145" t="s">
        <v>169</v>
      </c>
      <c r="F169" s="146" t="s">
        <v>1361</v>
      </c>
      <c r="I169" s="147"/>
      <c r="L169" s="33"/>
      <c r="M169" s="148"/>
      <c r="T169" s="54"/>
      <c r="AT169" s="18" t="s">
        <v>169</v>
      </c>
      <c r="AU169" s="18" t="s">
        <v>79</v>
      </c>
    </row>
    <row r="170" spans="2:65" s="1" customFormat="1" ht="11.25">
      <c r="B170" s="33"/>
      <c r="D170" s="193" t="s">
        <v>1254</v>
      </c>
      <c r="F170" s="194" t="s">
        <v>1362</v>
      </c>
      <c r="I170" s="147"/>
      <c r="L170" s="33"/>
      <c r="M170" s="148"/>
      <c r="T170" s="54"/>
      <c r="AT170" s="18" t="s">
        <v>1254</v>
      </c>
      <c r="AU170" s="18" t="s">
        <v>79</v>
      </c>
    </row>
    <row r="171" spans="2:65" s="15" customFormat="1" ht="11.25">
      <c r="B171" s="180"/>
      <c r="D171" s="145" t="s">
        <v>171</v>
      </c>
      <c r="E171" s="181" t="s">
        <v>19</v>
      </c>
      <c r="F171" s="182" t="s">
        <v>1363</v>
      </c>
      <c r="H171" s="181" t="s">
        <v>19</v>
      </c>
      <c r="I171" s="183"/>
      <c r="L171" s="180"/>
      <c r="M171" s="184"/>
      <c r="T171" s="185"/>
      <c r="AT171" s="181" t="s">
        <v>171</v>
      </c>
      <c r="AU171" s="181" t="s">
        <v>79</v>
      </c>
      <c r="AV171" s="15" t="s">
        <v>77</v>
      </c>
      <c r="AW171" s="15" t="s">
        <v>31</v>
      </c>
      <c r="AX171" s="15" t="s">
        <v>69</v>
      </c>
      <c r="AY171" s="181" t="s">
        <v>160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1364</v>
      </c>
      <c r="H172" s="152">
        <v>0.80400000000000005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77</v>
      </c>
      <c r="AY172" s="150" t="s">
        <v>160</v>
      </c>
    </row>
    <row r="173" spans="2:65" s="1" customFormat="1" ht="16.5" customHeight="1">
      <c r="B173" s="33"/>
      <c r="C173" s="132" t="s">
        <v>279</v>
      </c>
      <c r="D173" s="132" t="s">
        <v>162</v>
      </c>
      <c r="E173" s="133" t="s">
        <v>1365</v>
      </c>
      <c r="F173" s="134" t="s">
        <v>1366</v>
      </c>
      <c r="G173" s="135" t="s">
        <v>165</v>
      </c>
      <c r="H173" s="136">
        <v>0.80400000000000005</v>
      </c>
      <c r="I173" s="137"/>
      <c r="J173" s="138">
        <f>ROUND(I173*H173,2)</f>
        <v>0</v>
      </c>
      <c r="K173" s="134" t="s">
        <v>1251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4.8579999999999998E-2</v>
      </c>
      <c r="R173" s="141">
        <f>Q173*H173</f>
        <v>3.9058320000000001E-2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2681</v>
      </c>
    </row>
    <row r="174" spans="2:65" s="1" customFormat="1" ht="11.25">
      <c r="B174" s="33"/>
      <c r="D174" s="145" t="s">
        <v>169</v>
      </c>
      <c r="F174" s="146" t="s">
        <v>1368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" customFormat="1" ht="11.25">
      <c r="B175" s="33"/>
      <c r="D175" s="193" t="s">
        <v>1254</v>
      </c>
      <c r="F175" s="194" t="s">
        <v>1369</v>
      </c>
      <c r="I175" s="147"/>
      <c r="L175" s="33"/>
      <c r="M175" s="148"/>
      <c r="T175" s="54"/>
      <c r="AT175" s="18" t="s">
        <v>1254</v>
      </c>
      <c r="AU175" s="18" t="s">
        <v>79</v>
      </c>
    </row>
    <row r="176" spans="2:65" s="1" customFormat="1" ht="16.5" customHeight="1">
      <c r="B176" s="33"/>
      <c r="C176" s="132" t="s">
        <v>284</v>
      </c>
      <c r="D176" s="132" t="s">
        <v>162</v>
      </c>
      <c r="E176" s="133" t="s">
        <v>1370</v>
      </c>
      <c r="F176" s="134" t="s">
        <v>1371</v>
      </c>
      <c r="G176" s="135" t="s">
        <v>187</v>
      </c>
      <c r="H176" s="136">
        <v>5.14</v>
      </c>
      <c r="I176" s="137"/>
      <c r="J176" s="138">
        <f>ROUND(I176*H176,2)</f>
        <v>0</v>
      </c>
      <c r="K176" s="134" t="s">
        <v>1251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1.2999999999999999E-3</v>
      </c>
      <c r="R176" s="141">
        <f>Q176*H176</f>
        <v>6.6819999999999996E-3</v>
      </c>
      <c r="S176" s="141">
        <v>0</v>
      </c>
      <c r="T176" s="142">
        <f>S176*H176</f>
        <v>0</v>
      </c>
      <c r="AR176" s="143" t="s">
        <v>167</v>
      </c>
      <c r="AT176" s="143" t="s">
        <v>162</v>
      </c>
      <c r="AU176" s="143" t="s">
        <v>79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2682</v>
      </c>
    </row>
    <row r="177" spans="2:65" s="1" customFormat="1" ht="11.25">
      <c r="B177" s="33"/>
      <c r="D177" s="145" t="s">
        <v>169</v>
      </c>
      <c r="F177" s="146" t="s">
        <v>1373</v>
      </c>
      <c r="I177" s="147"/>
      <c r="L177" s="33"/>
      <c r="M177" s="148"/>
      <c r="T177" s="54"/>
      <c r="AT177" s="18" t="s">
        <v>169</v>
      </c>
      <c r="AU177" s="18" t="s">
        <v>79</v>
      </c>
    </row>
    <row r="178" spans="2:65" s="1" customFormat="1" ht="11.25">
      <c r="B178" s="33"/>
      <c r="D178" s="193" t="s">
        <v>1254</v>
      </c>
      <c r="F178" s="194" t="s">
        <v>1374</v>
      </c>
      <c r="I178" s="147"/>
      <c r="L178" s="33"/>
      <c r="M178" s="148"/>
      <c r="T178" s="54"/>
      <c r="AT178" s="18" t="s">
        <v>1254</v>
      </c>
      <c r="AU178" s="18" t="s">
        <v>79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1375</v>
      </c>
      <c r="H179" s="152">
        <v>5.14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77</v>
      </c>
      <c r="AY179" s="150" t="s">
        <v>160</v>
      </c>
    </row>
    <row r="180" spans="2:65" s="1" customFormat="1" ht="16.5" customHeight="1">
      <c r="B180" s="33"/>
      <c r="C180" s="132" t="s">
        <v>7</v>
      </c>
      <c r="D180" s="132" t="s">
        <v>162</v>
      </c>
      <c r="E180" s="133" t="s">
        <v>1376</v>
      </c>
      <c r="F180" s="134" t="s">
        <v>1377</v>
      </c>
      <c r="G180" s="135" t="s">
        <v>187</v>
      </c>
      <c r="H180" s="136">
        <v>5.14</v>
      </c>
      <c r="I180" s="137"/>
      <c r="J180" s="138">
        <f>ROUND(I180*H180,2)</f>
        <v>0</v>
      </c>
      <c r="K180" s="134" t="s">
        <v>1251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4.0000000000000003E-5</v>
      </c>
      <c r="R180" s="141">
        <f>Q180*H180</f>
        <v>2.0560000000000001E-4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79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2683</v>
      </c>
    </row>
    <row r="181" spans="2:65" s="1" customFormat="1" ht="11.25">
      <c r="B181" s="33"/>
      <c r="D181" s="145" t="s">
        <v>169</v>
      </c>
      <c r="F181" s="146" t="s">
        <v>1379</v>
      </c>
      <c r="I181" s="147"/>
      <c r="L181" s="33"/>
      <c r="M181" s="148"/>
      <c r="T181" s="54"/>
      <c r="AT181" s="18" t="s">
        <v>169</v>
      </c>
      <c r="AU181" s="18" t="s">
        <v>79</v>
      </c>
    </row>
    <row r="182" spans="2:65" s="1" customFormat="1" ht="11.25">
      <c r="B182" s="33"/>
      <c r="D182" s="193" t="s">
        <v>1254</v>
      </c>
      <c r="F182" s="194" t="s">
        <v>1380</v>
      </c>
      <c r="I182" s="147"/>
      <c r="L182" s="33"/>
      <c r="M182" s="148"/>
      <c r="T182" s="54"/>
      <c r="AT182" s="18" t="s">
        <v>1254</v>
      </c>
      <c r="AU182" s="18" t="s">
        <v>79</v>
      </c>
    </row>
    <row r="183" spans="2:65" s="1" customFormat="1" ht="16.5" customHeight="1">
      <c r="B183" s="33"/>
      <c r="C183" s="132" t="s">
        <v>301</v>
      </c>
      <c r="D183" s="132" t="s">
        <v>162</v>
      </c>
      <c r="E183" s="133" t="s">
        <v>1980</v>
      </c>
      <c r="F183" s="134" t="s">
        <v>1981</v>
      </c>
      <c r="G183" s="135" t="s">
        <v>165</v>
      </c>
      <c r="H183" s="136">
        <v>3.2</v>
      </c>
      <c r="I183" s="137"/>
      <c r="J183" s="138">
        <f>ROUND(I183*H183,2)</f>
        <v>0</v>
      </c>
      <c r="K183" s="134" t="s">
        <v>1251</v>
      </c>
      <c r="L183" s="33"/>
      <c r="M183" s="139" t="s">
        <v>19</v>
      </c>
      <c r="N183" s="140" t="s">
        <v>40</v>
      </c>
      <c r="P183" s="141">
        <f>O183*H183</f>
        <v>0</v>
      </c>
      <c r="Q183" s="141">
        <v>2.5505399999999998</v>
      </c>
      <c r="R183" s="141">
        <f>Q183*H183</f>
        <v>8.1617280000000001</v>
      </c>
      <c r="S183" s="141">
        <v>0</v>
      </c>
      <c r="T183" s="142">
        <f>S183*H183</f>
        <v>0</v>
      </c>
      <c r="AR183" s="143" t="s">
        <v>167</v>
      </c>
      <c r="AT183" s="143" t="s">
        <v>162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2684</v>
      </c>
    </row>
    <row r="184" spans="2:65" s="1" customFormat="1" ht="11.25">
      <c r="B184" s="33"/>
      <c r="D184" s="145" t="s">
        <v>169</v>
      </c>
      <c r="F184" s="146" t="s">
        <v>1983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" customFormat="1" ht="11.25">
      <c r="B185" s="33"/>
      <c r="D185" s="193" t="s">
        <v>1254</v>
      </c>
      <c r="F185" s="194" t="s">
        <v>1984</v>
      </c>
      <c r="I185" s="147"/>
      <c r="L185" s="33"/>
      <c r="M185" s="148"/>
      <c r="T185" s="54"/>
      <c r="AT185" s="18" t="s">
        <v>1254</v>
      </c>
      <c r="AU185" s="18" t="s">
        <v>79</v>
      </c>
    </row>
    <row r="186" spans="2:65" s="15" customFormat="1" ht="11.25">
      <c r="B186" s="180"/>
      <c r="D186" s="145" t="s">
        <v>171</v>
      </c>
      <c r="E186" s="181" t="s">
        <v>19</v>
      </c>
      <c r="F186" s="182" t="s">
        <v>1386</v>
      </c>
      <c r="H186" s="181" t="s">
        <v>19</v>
      </c>
      <c r="I186" s="183"/>
      <c r="L186" s="180"/>
      <c r="M186" s="184"/>
      <c r="T186" s="185"/>
      <c r="AT186" s="181" t="s">
        <v>171</v>
      </c>
      <c r="AU186" s="181" t="s">
        <v>79</v>
      </c>
      <c r="AV186" s="15" t="s">
        <v>77</v>
      </c>
      <c r="AW186" s="15" t="s">
        <v>31</v>
      </c>
      <c r="AX186" s="15" t="s">
        <v>69</v>
      </c>
      <c r="AY186" s="181" t="s">
        <v>160</v>
      </c>
    </row>
    <row r="187" spans="2:65" s="12" customFormat="1" ht="11.25">
      <c r="B187" s="149"/>
      <c r="D187" s="145" t="s">
        <v>171</v>
      </c>
      <c r="E187" s="150" t="s">
        <v>19</v>
      </c>
      <c r="F187" s="151" t="s">
        <v>1985</v>
      </c>
      <c r="H187" s="152">
        <v>3.2</v>
      </c>
      <c r="I187" s="153"/>
      <c r="L187" s="149"/>
      <c r="M187" s="154"/>
      <c r="T187" s="155"/>
      <c r="AT187" s="150" t="s">
        <v>171</v>
      </c>
      <c r="AU187" s="150" t="s">
        <v>79</v>
      </c>
      <c r="AV187" s="12" t="s">
        <v>79</v>
      </c>
      <c r="AW187" s="12" t="s">
        <v>31</v>
      </c>
      <c r="AX187" s="12" t="s">
        <v>77</v>
      </c>
      <c r="AY187" s="150" t="s">
        <v>160</v>
      </c>
    </row>
    <row r="188" spans="2:65" s="1" customFormat="1" ht="21.75" customHeight="1">
      <c r="B188" s="33"/>
      <c r="C188" s="132" t="s">
        <v>305</v>
      </c>
      <c r="D188" s="132" t="s">
        <v>162</v>
      </c>
      <c r="E188" s="133" t="s">
        <v>1986</v>
      </c>
      <c r="F188" s="134" t="s">
        <v>1987</v>
      </c>
      <c r="G188" s="135" t="s">
        <v>165</v>
      </c>
      <c r="H188" s="136">
        <v>3.2</v>
      </c>
      <c r="I188" s="137"/>
      <c r="J188" s="138">
        <f>ROUND(I188*H188,2)</f>
        <v>0</v>
      </c>
      <c r="K188" s="134" t="s">
        <v>1251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4.8579999999999998E-2</v>
      </c>
      <c r="R188" s="141">
        <f>Q188*H188</f>
        <v>0.15545600000000001</v>
      </c>
      <c r="S188" s="141">
        <v>0</v>
      </c>
      <c r="T188" s="142">
        <f>S188*H188</f>
        <v>0</v>
      </c>
      <c r="AR188" s="143" t="s">
        <v>167</v>
      </c>
      <c r="AT188" s="143" t="s">
        <v>162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2685</v>
      </c>
    </row>
    <row r="189" spans="2:65" s="1" customFormat="1" ht="11.25">
      <c r="B189" s="33"/>
      <c r="D189" s="145" t="s">
        <v>169</v>
      </c>
      <c r="F189" s="146" t="s">
        <v>1989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" customFormat="1" ht="11.25">
      <c r="B190" s="33"/>
      <c r="D190" s="193" t="s">
        <v>1254</v>
      </c>
      <c r="F190" s="194" t="s">
        <v>1990</v>
      </c>
      <c r="I190" s="147"/>
      <c r="L190" s="33"/>
      <c r="M190" s="148"/>
      <c r="T190" s="54"/>
      <c r="AT190" s="18" t="s">
        <v>1254</v>
      </c>
      <c r="AU190" s="18" t="s">
        <v>79</v>
      </c>
    </row>
    <row r="191" spans="2:65" s="1" customFormat="1" ht="16.5" customHeight="1">
      <c r="B191" s="33"/>
      <c r="C191" s="132" t="s">
        <v>310</v>
      </c>
      <c r="D191" s="132" t="s">
        <v>162</v>
      </c>
      <c r="E191" s="133" t="s">
        <v>1392</v>
      </c>
      <c r="F191" s="134" t="s">
        <v>1393</v>
      </c>
      <c r="G191" s="135" t="s">
        <v>187</v>
      </c>
      <c r="H191" s="136">
        <v>7.56</v>
      </c>
      <c r="I191" s="137"/>
      <c r="J191" s="138">
        <f>ROUND(I191*H191,2)</f>
        <v>0</v>
      </c>
      <c r="K191" s="134" t="s">
        <v>1251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1.2999999999999999E-3</v>
      </c>
      <c r="R191" s="141">
        <f>Q191*H191</f>
        <v>9.8279999999999982E-3</v>
      </c>
      <c r="S191" s="141">
        <v>0</v>
      </c>
      <c r="T191" s="142">
        <f>S191*H191</f>
        <v>0</v>
      </c>
      <c r="AR191" s="143" t="s">
        <v>167</v>
      </c>
      <c r="AT191" s="143" t="s">
        <v>162</v>
      </c>
      <c r="AU191" s="143" t="s">
        <v>79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2686</v>
      </c>
    </row>
    <row r="192" spans="2:65" s="1" customFormat="1" ht="11.25">
      <c r="B192" s="33"/>
      <c r="D192" s="145" t="s">
        <v>169</v>
      </c>
      <c r="F192" s="146" t="s">
        <v>1395</v>
      </c>
      <c r="I192" s="147"/>
      <c r="L192" s="33"/>
      <c r="M192" s="148"/>
      <c r="T192" s="54"/>
      <c r="AT192" s="18" t="s">
        <v>169</v>
      </c>
      <c r="AU192" s="18" t="s">
        <v>79</v>
      </c>
    </row>
    <row r="193" spans="2:65" s="1" customFormat="1" ht="11.25">
      <c r="B193" s="33"/>
      <c r="D193" s="193" t="s">
        <v>1254</v>
      </c>
      <c r="F193" s="194" t="s">
        <v>1396</v>
      </c>
      <c r="I193" s="147"/>
      <c r="L193" s="33"/>
      <c r="M193" s="148"/>
      <c r="T193" s="54"/>
      <c r="AT193" s="18" t="s">
        <v>1254</v>
      </c>
      <c r="AU193" s="18" t="s">
        <v>79</v>
      </c>
    </row>
    <row r="194" spans="2:65" s="12" customFormat="1" ht="11.25">
      <c r="B194" s="149"/>
      <c r="D194" s="145" t="s">
        <v>171</v>
      </c>
      <c r="E194" s="150" t="s">
        <v>19</v>
      </c>
      <c r="F194" s="151" t="s">
        <v>2687</v>
      </c>
      <c r="H194" s="152">
        <v>7.56</v>
      </c>
      <c r="I194" s="153"/>
      <c r="L194" s="149"/>
      <c r="M194" s="154"/>
      <c r="T194" s="155"/>
      <c r="AT194" s="150" t="s">
        <v>171</v>
      </c>
      <c r="AU194" s="150" t="s">
        <v>79</v>
      </c>
      <c r="AV194" s="12" t="s">
        <v>79</v>
      </c>
      <c r="AW194" s="12" t="s">
        <v>31</v>
      </c>
      <c r="AX194" s="12" t="s">
        <v>77</v>
      </c>
      <c r="AY194" s="150" t="s">
        <v>160</v>
      </c>
    </row>
    <row r="195" spans="2:65" s="1" customFormat="1" ht="16.5" customHeight="1">
      <c r="B195" s="33"/>
      <c r="C195" s="132" t="s">
        <v>319</v>
      </c>
      <c r="D195" s="132" t="s">
        <v>162</v>
      </c>
      <c r="E195" s="133" t="s">
        <v>1398</v>
      </c>
      <c r="F195" s="134" t="s">
        <v>1399</v>
      </c>
      <c r="G195" s="135" t="s">
        <v>187</v>
      </c>
      <c r="H195" s="136">
        <v>7.56</v>
      </c>
      <c r="I195" s="137"/>
      <c r="J195" s="138">
        <f>ROUND(I195*H195,2)</f>
        <v>0</v>
      </c>
      <c r="K195" s="134" t="s">
        <v>1251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4.0000000000000003E-5</v>
      </c>
      <c r="R195" s="141">
        <f>Q195*H195</f>
        <v>3.0240000000000003E-4</v>
      </c>
      <c r="S195" s="141">
        <v>0</v>
      </c>
      <c r="T195" s="142">
        <f>S195*H195</f>
        <v>0</v>
      </c>
      <c r="AR195" s="143" t="s">
        <v>167</v>
      </c>
      <c r="AT195" s="143" t="s">
        <v>162</v>
      </c>
      <c r="AU195" s="143" t="s">
        <v>79</v>
      </c>
      <c r="AY195" s="18" t="s">
        <v>160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77</v>
      </c>
      <c r="BK195" s="144">
        <f>ROUND(I195*H195,2)</f>
        <v>0</v>
      </c>
      <c r="BL195" s="18" t="s">
        <v>167</v>
      </c>
      <c r="BM195" s="143" t="s">
        <v>2688</v>
      </c>
    </row>
    <row r="196" spans="2:65" s="1" customFormat="1" ht="11.25">
      <c r="B196" s="33"/>
      <c r="D196" s="145" t="s">
        <v>169</v>
      </c>
      <c r="F196" s="146" t="s">
        <v>1401</v>
      </c>
      <c r="I196" s="147"/>
      <c r="L196" s="33"/>
      <c r="M196" s="148"/>
      <c r="T196" s="54"/>
      <c r="AT196" s="18" t="s">
        <v>169</v>
      </c>
      <c r="AU196" s="18" t="s">
        <v>79</v>
      </c>
    </row>
    <row r="197" spans="2:65" s="1" customFormat="1" ht="11.25">
      <c r="B197" s="33"/>
      <c r="D197" s="193" t="s">
        <v>1254</v>
      </c>
      <c r="F197" s="194" t="s">
        <v>1402</v>
      </c>
      <c r="I197" s="147"/>
      <c r="L197" s="33"/>
      <c r="M197" s="148"/>
      <c r="T197" s="54"/>
      <c r="AT197" s="18" t="s">
        <v>1254</v>
      </c>
      <c r="AU197" s="18" t="s">
        <v>79</v>
      </c>
    </row>
    <row r="198" spans="2:65" s="1" customFormat="1" ht="16.5" customHeight="1">
      <c r="B198" s="33"/>
      <c r="C198" s="132" t="s">
        <v>324</v>
      </c>
      <c r="D198" s="132" t="s">
        <v>162</v>
      </c>
      <c r="E198" s="133" t="s">
        <v>1994</v>
      </c>
      <c r="F198" s="134" t="s">
        <v>1995</v>
      </c>
      <c r="G198" s="135" t="s">
        <v>233</v>
      </c>
      <c r="H198" s="136">
        <v>0.48</v>
      </c>
      <c r="I198" s="137"/>
      <c r="J198" s="138">
        <f>ROUND(I198*H198,2)</f>
        <v>0</v>
      </c>
      <c r="K198" s="134" t="s">
        <v>1251</v>
      </c>
      <c r="L198" s="33"/>
      <c r="M198" s="139" t="s">
        <v>19</v>
      </c>
      <c r="N198" s="140" t="s">
        <v>40</v>
      </c>
      <c r="P198" s="141">
        <f>O198*H198</f>
        <v>0</v>
      </c>
      <c r="Q198" s="141">
        <v>1.0383</v>
      </c>
      <c r="R198" s="141">
        <f>Q198*H198</f>
        <v>0.49838399999999999</v>
      </c>
      <c r="S198" s="141">
        <v>0</v>
      </c>
      <c r="T198" s="142">
        <f>S198*H198</f>
        <v>0</v>
      </c>
      <c r="AR198" s="143" t="s">
        <v>167</v>
      </c>
      <c r="AT198" s="143" t="s">
        <v>162</v>
      </c>
      <c r="AU198" s="143" t="s">
        <v>79</v>
      </c>
      <c r="AY198" s="18" t="s">
        <v>160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77</v>
      </c>
      <c r="BK198" s="144">
        <f>ROUND(I198*H198,2)</f>
        <v>0</v>
      </c>
      <c r="BL198" s="18" t="s">
        <v>167</v>
      </c>
      <c r="BM198" s="143" t="s">
        <v>2689</v>
      </c>
    </row>
    <row r="199" spans="2:65" s="1" customFormat="1" ht="11.25">
      <c r="B199" s="33"/>
      <c r="D199" s="145" t="s">
        <v>169</v>
      </c>
      <c r="F199" s="146" t="s">
        <v>1997</v>
      </c>
      <c r="I199" s="147"/>
      <c r="L199" s="33"/>
      <c r="M199" s="148"/>
      <c r="T199" s="54"/>
      <c r="AT199" s="18" t="s">
        <v>169</v>
      </c>
      <c r="AU199" s="18" t="s">
        <v>79</v>
      </c>
    </row>
    <row r="200" spans="2:65" s="1" customFormat="1" ht="11.25">
      <c r="B200" s="33"/>
      <c r="D200" s="193" t="s">
        <v>1254</v>
      </c>
      <c r="F200" s="194" t="s">
        <v>1998</v>
      </c>
      <c r="I200" s="147"/>
      <c r="L200" s="33"/>
      <c r="M200" s="148"/>
      <c r="T200" s="54"/>
      <c r="AT200" s="18" t="s">
        <v>1254</v>
      </c>
      <c r="AU200" s="18" t="s">
        <v>79</v>
      </c>
    </row>
    <row r="201" spans="2:65" s="12" customFormat="1" ht="11.25">
      <c r="B201" s="149"/>
      <c r="D201" s="145" t="s">
        <v>171</v>
      </c>
      <c r="E201" s="150" t="s">
        <v>19</v>
      </c>
      <c r="F201" s="151" t="s">
        <v>1999</v>
      </c>
      <c r="H201" s="152">
        <v>0.48</v>
      </c>
      <c r="I201" s="153"/>
      <c r="L201" s="149"/>
      <c r="M201" s="154"/>
      <c r="T201" s="155"/>
      <c r="AT201" s="150" t="s">
        <v>171</v>
      </c>
      <c r="AU201" s="150" t="s">
        <v>79</v>
      </c>
      <c r="AV201" s="12" t="s">
        <v>79</v>
      </c>
      <c r="AW201" s="12" t="s">
        <v>31</v>
      </c>
      <c r="AX201" s="12" t="s">
        <v>77</v>
      </c>
      <c r="AY201" s="150" t="s">
        <v>160</v>
      </c>
    </row>
    <row r="202" spans="2:65" s="11" customFormat="1" ht="22.9" customHeight="1">
      <c r="B202" s="120"/>
      <c r="D202" s="121" t="s">
        <v>68</v>
      </c>
      <c r="E202" s="130" t="s">
        <v>178</v>
      </c>
      <c r="F202" s="130" t="s">
        <v>1403</v>
      </c>
      <c r="I202" s="123"/>
      <c r="J202" s="131">
        <f>BK202</f>
        <v>0</v>
      </c>
      <c r="L202" s="120"/>
      <c r="M202" s="125"/>
      <c r="P202" s="126">
        <f>SUM(P203:P231)</f>
        <v>0</v>
      </c>
      <c r="R202" s="126">
        <f>SUM(R203:R231)</f>
        <v>22.592453249999995</v>
      </c>
      <c r="T202" s="127">
        <f>SUM(T203:T231)</f>
        <v>0</v>
      </c>
      <c r="AR202" s="121" t="s">
        <v>77</v>
      </c>
      <c r="AT202" s="128" t="s">
        <v>68</v>
      </c>
      <c r="AU202" s="128" t="s">
        <v>77</v>
      </c>
      <c r="AY202" s="121" t="s">
        <v>160</v>
      </c>
      <c r="BK202" s="129">
        <f>SUM(BK203:BK231)</f>
        <v>0</v>
      </c>
    </row>
    <row r="203" spans="2:65" s="1" customFormat="1" ht="16.5" customHeight="1">
      <c r="B203" s="33"/>
      <c r="C203" s="132" t="s">
        <v>338</v>
      </c>
      <c r="D203" s="132" t="s">
        <v>162</v>
      </c>
      <c r="E203" s="133" t="s">
        <v>1404</v>
      </c>
      <c r="F203" s="134" t="s">
        <v>1405</v>
      </c>
      <c r="G203" s="135" t="s">
        <v>165</v>
      </c>
      <c r="H203" s="136">
        <v>0.77</v>
      </c>
      <c r="I203" s="137"/>
      <c r="J203" s="138">
        <f>ROUND(I203*H203,2)</f>
        <v>0</v>
      </c>
      <c r="K203" s="134" t="s">
        <v>1251</v>
      </c>
      <c r="L203" s="33"/>
      <c r="M203" s="139" t="s">
        <v>19</v>
      </c>
      <c r="N203" s="140" t="s">
        <v>40</v>
      </c>
      <c r="P203" s="141">
        <f>O203*H203</f>
        <v>0</v>
      </c>
      <c r="Q203" s="141">
        <v>3.6889999999999999E-2</v>
      </c>
      <c r="R203" s="141">
        <f>Q203*H203</f>
        <v>2.8405300000000001E-2</v>
      </c>
      <c r="S203" s="141">
        <v>0</v>
      </c>
      <c r="T203" s="142">
        <f>S203*H203</f>
        <v>0</v>
      </c>
      <c r="AR203" s="143" t="s">
        <v>167</v>
      </c>
      <c r="AT203" s="143" t="s">
        <v>162</v>
      </c>
      <c r="AU203" s="143" t="s">
        <v>79</v>
      </c>
      <c r="AY203" s="18" t="s">
        <v>160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77</v>
      </c>
      <c r="BK203" s="144">
        <f>ROUND(I203*H203,2)</f>
        <v>0</v>
      </c>
      <c r="BL203" s="18" t="s">
        <v>167</v>
      </c>
      <c r="BM203" s="143" t="s">
        <v>2690</v>
      </c>
    </row>
    <row r="204" spans="2:65" s="1" customFormat="1" ht="11.25">
      <c r="B204" s="33"/>
      <c r="D204" s="145" t="s">
        <v>169</v>
      </c>
      <c r="F204" s="146" t="s">
        <v>1405</v>
      </c>
      <c r="I204" s="147"/>
      <c r="L204" s="33"/>
      <c r="M204" s="148"/>
      <c r="T204" s="54"/>
      <c r="AT204" s="18" t="s">
        <v>169</v>
      </c>
      <c r="AU204" s="18" t="s">
        <v>79</v>
      </c>
    </row>
    <row r="205" spans="2:65" s="1" customFormat="1" ht="11.25">
      <c r="B205" s="33"/>
      <c r="D205" s="193" t="s">
        <v>1254</v>
      </c>
      <c r="F205" s="194" t="s">
        <v>1407</v>
      </c>
      <c r="I205" s="147"/>
      <c r="L205" s="33"/>
      <c r="M205" s="148"/>
      <c r="T205" s="54"/>
      <c r="AT205" s="18" t="s">
        <v>1254</v>
      </c>
      <c r="AU205" s="18" t="s">
        <v>79</v>
      </c>
    </row>
    <row r="206" spans="2:65" s="15" customFormat="1" ht="11.25">
      <c r="B206" s="180"/>
      <c r="D206" s="145" t="s">
        <v>171</v>
      </c>
      <c r="E206" s="181" t="s">
        <v>19</v>
      </c>
      <c r="F206" s="182" t="s">
        <v>1408</v>
      </c>
      <c r="H206" s="181" t="s">
        <v>19</v>
      </c>
      <c r="I206" s="183"/>
      <c r="L206" s="180"/>
      <c r="M206" s="184"/>
      <c r="T206" s="185"/>
      <c r="AT206" s="181" t="s">
        <v>171</v>
      </c>
      <c r="AU206" s="181" t="s">
        <v>79</v>
      </c>
      <c r="AV206" s="15" t="s">
        <v>77</v>
      </c>
      <c r="AW206" s="15" t="s">
        <v>31</v>
      </c>
      <c r="AX206" s="15" t="s">
        <v>69</v>
      </c>
      <c r="AY206" s="181" t="s">
        <v>160</v>
      </c>
    </row>
    <row r="207" spans="2:65" s="12" customFormat="1" ht="11.25">
      <c r="B207" s="149"/>
      <c r="D207" s="145" t="s">
        <v>171</v>
      </c>
      <c r="E207" s="150" t="s">
        <v>19</v>
      </c>
      <c r="F207" s="151" t="s">
        <v>2691</v>
      </c>
      <c r="H207" s="152">
        <v>0.77</v>
      </c>
      <c r="I207" s="153"/>
      <c r="L207" s="149"/>
      <c r="M207" s="154"/>
      <c r="T207" s="155"/>
      <c r="AT207" s="150" t="s">
        <v>171</v>
      </c>
      <c r="AU207" s="150" t="s">
        <v>79</v>
      </c>
      <c r="AV207" s="12" t="s">
        <v>79</v>
      </c>
      <c r="AW207" s="12" t="s">
        <v>31</v>
      </c>
      <c r="AX207" s="12" t="s">
        <v>77</v>
      </c>
      <c r="AY207" s="150" t="s">
        <v>160</v>
      </c>
    </row>
    <row r="208" spans="2:65" s="1" customFormat="1" ht="16.5" customHeight="1">
      <c r="B208" s="33"/>
      <c r="C208" s="132" t="s">
        <v>344</v>
      </c>
      <c r="D208" s="132" t="s">
        <v>162</v>
      </c>
      <c r="E208" s="133" t="s">
        <v>1410</v>
      </c>
      <c r="F208" s="134" t="s">
        <v>1411</v>
      </c>
      <c r="G208" s="135" t="s">
        <v>165</v>
      </c>
      <c r="H208" s="136">
        <v>7.7</v>
      </c>
      <c r="I208" s="137"/>
      <c r="J208" s="138">
        <f>ROUND(I208*H208,2)</f>
        <v>0</v>
      </c>
      <c r="K208" s="134" t="s">
        <v>1251</v>
      </c>
      <c r="L208" s="33"/>
      <c r="M208" s="139" t="s">
        <v>19</v>
      </c>
      <c r="N208" s="140" t="s">
        <v>40</v>
      </c>
      <c r="P208" s="141">
        <f>O208*H208</f>
        <v>0</v>
      </c>
      <c r="Q208" s="141">
        <v>2.5021499999999999</v>
      </c>
      <c r="R208" s="141">
        <f>Q208*H208</f>
        <v>19.266555</v>
      </c>
      <c r="S208" s="141">
        <v>0</v>
      </c>
      <c r="T208" s="142">
        <f>S208*H208</f>
        <v>0</v>
      </c>
      <c r="AR208" s="143" t="s">
        <v>167</v>
      </c>
      <c r="AT208" s="143" t="s">
        <v>162</v>
      </c>
      <c r="AU208" s="143" t="s">
        <v>79</v>
      </c>
      <c r="AY208" s="18" t="s">
        <v>160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77</v>
      </c>
      <c r="BK208" s="144">
        <f>ROUND(I208*H208,2)</f>
        <v>0</v>
      </c>
      <c r="BL208" s="18" t="s">
        <v>167</v>
      </c>
      <c r="BM208" s="143" t="s">
        <v>2692</v>
      </c>
    </row>
    <row r="209" spans="2:65" s="1" customFormat="1" ht="11.25">
      <c r="B209" s="33"/>
      <c r="D209" s="145" t="s">
        <v>169</v>
      </c>
      <c r="F209" s="146" t="s">
        <v>1413</v>
      </c>
      <c r="I209" s="147"/>
      <c r="L209" s="33"/>
      <c r="M209" s="148"/>
      <c r="T209" s="54"/>
      <c r="AT209" s="18" t="s">
        <v>169</v>
      </c>
      <c r="AU209" s="18" t="s">
        <v>79</v>
      </c>
    </row>
    <row r="210" spans="2:65" s="1" customFormat="1" ht="11.25">
      <c r="B210" s="33"/>
      <c r="D210" s="193" t="s">
        <v>1254</v>
      </c>
      <c r="F210" s="194" t="s">
        <v>1414</v>
      </c>
      <c r="I210" s="147"/>
      <c r="L210" s="33"/>
      <c r="M210" s="148"/>
      <c r="T210" s="54"/>
      <c r="AT210" s="18" t="s">
        <v>1254</v>
      </c>
      <c r="AU210" s="18" t="s">
        <v>79</v>
      </c>
    </row>
    <row r="211" spans="2:65" s="15" customFormat="1" ht="11.25">
      <c r="B211" s="180"/>
      <c r="D211" s="145" t="s">
        <v>171</v>
      </c>
      <c r="E211" s="181" t="s">
        <v>19</v>
      </c>
      <c r="F211" s="182" t="s">
        <v>2017</v>
      </c>
      <c r="H211" s="181" t="s">
        <v>19</v>
      </c>
      <c r="I211" s="183"/>
      <c r="L211" s="180"/>
      <c r="M211" s="184"/>
      <c r="T211" s="185"/>
      <c r="AT211" s="181" t="s">
        <v>171</v>
      </c>
      <c r="AU211" s="181" t="s">
        <v>79</v>
      </c>
      <c r="AV211" s="15" t="s">
        <v>77</v>
      </c>
      <c r="AW211" s="15" t="s">
        <v>31</v>
      </c>
      <c r="AX211" s="15" t="s">
        <v>69</v>
      </c>
      <c r="AY211" s="181" t="s">
        <v>160</v>
      </c>
    </row>
    <row r="212" spans="2:65" s="12" customFormat="1" ht="11.25">
      <c r="B212" s="149"/>
      <c r="D212" s="145" t="s">
        <v>171</v>
      </c>
      <c r="E212" s="150" t="s">
        <v>19</v>
      </c>
      <c r="F212" s="151" t="s">
        <v>2693</v>
      </c>
      <c r="H212" s="152">
        <v>7.7</v>
      </c>
      <c r="I212" s="153"/>
      <c r="L212" s="149"/>
      <c r="M212" s="154"/>
      <c r="T212" s="155"/>
      <c r="AT212" s="150" t="s">
        <v>171</v>
      </c>
      <c r="AU212" s="150" t="s">
        <v>79</v>
      </c>
      <c r="AV212" s="12" t="s">
        <v>79</v>
      </c>
      <c r="AW212" s="12" t="s">
        <v>31</v>
      </c>
      <c r="AX212" s="12" t="s">
        <v>77</v>
      </c>
      <c r="AY212" s="150" t="s">
        <v>160</v>
      </c>
    </row>
    <row r="213" spans="2:65" s="1" customFormat="1" ht="16.5" customHeight="1">
      <c r="B213" s="33"/>
      <c r="C213" s="132" t="s">
        <v>357</v>
      </c>
      <c r="D213" s="132" t="s">
        <v>162</v>
      </c>
      <c r="E213" s="133" t="s">
        <v>1417</v>
      </c>
      <c r="F213" s="134" t="s">
        <v>1418</v>
      </c>
      <c r="G213" s="135" t="s">
        <v>165</v>
      </c>
      <c r="H213" s="136">
        <v>7.7</v>
      </c>
      <c r="I213" s="137"/>
      <c r="J213" s="138">
        <f>ROUND(I213*H213,2)</f>
        <v>0</v>
      </c>
      <c r="K213" s="134" t="s">
        <v>1251</v>
      </c>
      <c r="L213" s="33"/>
      <c r="M213" s="139" t="s">
        <v>19</v>
      </c>
      <c r="N213" s="140" t="s">
        <v>40</v>
      </c>
      <c r="P213" s="141">
        <f>O213*H213</f>
        <v>0</v>
      </c>
      <c r="Q213" s="141">
        <v>4.8579999999999998E-2</v>
      </c>
      <c r="R213" s="141">
        <f>Q213*H213</f>
        <v>0.37406600000000001</v>
      </c>
      <c r="S213" s="141">
        <v>0</v>
      </c>
      <c r="T213" s="142">
        <f>S213*H213</f>
        <v>0</v>
      </c>
      <c r="AR213" s="143" t="s">
        <v>167</v>
      </c>
      <c r="AT213" s="143" t="s">
        <v>162</v>
      </c>
      <c r="AU213" s="143" t="s">
        <v>79</v>
      </c>
      <c r="AY213" s="18" t="s">
        <v>160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77</v>
      </c>
      <c r="BK213" s="144">
        <f>ROUND(I213*H213,2)</f>
        <v>0</v>
      </c>
      <c r="BL213" s="18" t="s">
        <v>167</v>
      </c>
      <c r="BM213" s="143" t="s">
        <v>2694</v>
      </c>
    </row>
    <row r="214" spans="2:65" s="1" customFormat="1" ht="11.25">
      <c r="B214" s="33"/>
      <c r="D214" s="145" t="s">
        <v>169</v>
      </c>
      <c r="F214" s="146" t="s">
        <v>1420</v>
      </c>
      <c r="I214" s="147"/>
      <c r="L214" s="33"/>
      <c r="M214" s="148"/>
      <c r="T214" s="54"/>
      <c r="AT214" s="18" t="s">
        <v>169</v>
      </c>
      <c r="AU214" s="18" t="s">
        <v>79</v>
      </c>
    </row>
    <row r="215" spans="2:65" s="1" customFormat="1" ht="11.25">
      <c r="B215" s="33"/>
      <c r="D215" s="193" t="s">
        <v>1254</v>
      </c>
      <c r="F215" s="194" t="s">
        <v>1421</v>
      </c>
      <c r="I215" s="147"/>
      <c r="L215" s="33"/>
      <c r="M215" s="148"/>
      <c r="T215" s="54"/>
      <c r="AT215" s="18" t="s">
        <v>1254</v>
      </c>
      <c r="AU215" s="18" t="s">
        <v>79</v>
      </c>
    </row>
    <row r="216" spans="2:65" s="1" customFormat="1" ht="16.5" customHeight="1">
      <c r="B216" s="33"/>
      <c r="C216" s="132" t="s">
        <v>363</v>
      </c>
      <c r="D216" s="132" t="s">
        <v>162</v>
      </c>
      <c r="E216" s="133" t="s">
        <v>1422</v>
      </c>
      <c r="F216" s="134" t="s">
        <v>1423</v>
      </c>
      <c r="G216" s="135" t="s">
        <v>187</v>
      </c>
      <c r="H216" s="136">
        <v>41.414999999999999</v>
      </c>
      <c r="I216" s="137"/>
      <c r="J216" s="138">
        <f>ROUND(I216*H216,2)</f>
        <v>0</v>
      </c>
      <c r="K216" s="134" t="s">
        <v>1251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4.1259999999999998E-2</v>
      </c>
      <c r="R216" s="141">
        <f>Q216*H216</f>
        <v>1.7087828999999999</v>
      </c>
      <c r="S216" s="141">
        <v>0</v>
      </c>
      <c r="T216" s="142">
        <f>S216*H216</f>
        <v>0</v>
      </c>
      <c r="AR216" s="143" t="s">
        <v>167</v>
      </c>
      <c r="AT216" s="143" t="s">
        <v>162</v>
      </c>
      <c r="AU216" s="143" t="s">
        <v>79</v>
      </c>
      <c r="AY216" s="18" t="s">
        <v>160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77</v>
      </c>
      <c r="BK216" s="144">
        <f>ROUND(I216*H216,2)</f>
        <v>0</v>
      </c>
      <c r="BL216" s="18" t="s">
        <v>167</v>
      </c>
      <c r="BM216" s="143" t="s">
        <v>2695</v>
      </c>
    </row>
    <row r="217" spans="2:65" s="1" customFormat="1" ht="11.25">
      <c r="B217" s="33"/>
      <c r="D217" s="145" t="s">
        <v>169</v>
      </c>
      <c r="F217" s="146" t="s">
        <v>1425</v>
      </c>
      <c r="I217" s="147"/>
      <c r="L217" s="33"/>
      <c r="M217" s="148"/>
      <c r="T217" s="54"/>
      <c r="AT217" s="18" t="s">
        <v>169</v>
      </c>
      <c r="AU217" s="18" t="s">
        <v>79</v>
      </c>
    </row>
    <row r="218" spans="2:65" s="1" customFormat="1" ht="11.25">
      <c r="B218" s="33"/>
      <c r="D218" s="193" t="s">
        <v>1254</v>
      </c>
      <c r="F218" s="194" t="s">
        <v>1426</v>
      </c>
      <c r="I218" s="147"/>
      <c r="L218" s="33"/>
      <c r="M218" s="148"/>
      <c r="T218" s="54"/>
      <c r="AT218" s="18" t="s">
        <v>1254</v>
      </c>
      <c r="AU218" s="18" t="s">
        <v>79</v>
      </c>
    </row>
    <row r="219" spans="2:65" s="12" customFormat="1" ht="11.25">
      <c r="B219" s="149"/>
      <c r="D219" s="145" t="s">
        <v>171</v>
      </c>
      <c r="E219" s="150" t="s">
        <v>19</v>
      </c>
      <c r="F219" s="151" t="s">
        <v>2696</v>
      </c>
      <c r="H219" s="152">
        <v>41.414999999999999</v>
      </c>
      <c r="I219" s="153"/>
      <c r="L219" s="149"/>
      <c r="M219" s="154"/>
      <c r="T219" s="155"/>
      <c r="AT219" s="150" t="s">
        <v>171</v>
      </c>
      <c r="AU219" s="150" t="s">
        <v>79</v>
      </c>
      <c r="AV219" s="12" t="s">
        <v>79</v>
      </c>
      <c r="AW219" s="12" t="s">
        <v>31</v>
      </c>
      <c r="AX219" s="12" t="s">
        <v>77</v>
      </c>
      <c r="AY219" s="150" t="s">
        <v>160</v>
      </c>
    </row>
    <row r="220" spans="2:65" s="1" customFormat="1" ht="16.5" customHeight="1">
      <c r="B220" s="33"/>
      <c r="C220" s="132" t="s">
        <v>373</v>
      </c>
      <c r="D220" s="132" t="s">
        <v>162</v>
      </c>
      <c r="E220" s="133" t="s">
        <v>1428</v>
      </c>
      <c r="F220" s="134" t="s">
        <v>1429</v>
      </c>
      <c r="G220" s="135" t="s">
        <v>187</v>
      </c>
      <c r="H220" s="136">
        <v>41.414999999999999</v>
      </c>
      <c r="I220" s="137"/>
      <c r="J220" s="138">
        <f>ROUND(I220*H220,2)</f>
        <v>0</v>
      </c>
      <c r="K220" s="134" t="s">
        <v>1251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2.0000000000000002E-5</v>
      </c>
      <c r="R220" s="141">
        <f>Q220*H220</f>
        <v>8.2830000000000002E-4</v>
      </c>
      <c r="S220" s="141">
        <v>0</v>
      </c>
      <c r="T220" s="142">
        <f>S220*H220</f>
        <v>0</v>
      </c>
      <c r="AR220" s="143" t="s">
        <v>167</v>
      </c>
      <c r="AT220" s="143" t="s">
        <v>162</v>
      </c>
      <c r="AU220" s="143" t="s">
        <v>79</v>
      </c>
      <c r="AY220" s="18" t="s">
        <v>160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77</v>
      </c>
      <c r="BK220" s="144">
        <f>ROUND(I220*H220,2)</f>
        <v>0</v>
      </c>
      <c r="BL220" s="18" t="s">
        <v>167</v>
      </c>
      <c r="BM220" s="143" t="s">
        <v>2697</v>
      </c>
    </row>
    <row r="221" spans="2:65" s="1" customFormat="1" ht="11.25">
      <c r="B221" s="33"/>
      <c r="D221" s="145" t="s">
        <v>169</v>
      </c>
      <c r="F221" s="146" t="s">
        <v>1431</v>
      </c>
      <c r="I221" s="147"/>
      <c r="L221" s="33"/>
      <c r="M221" s="148"/>
      <c r="T221" s="54"/>
      <c r="AT221" s="18" t="s">
        <v>169</v>
      </c>
      <c r="AU221" s="18" t="s">
        <v>79</v>
      </c>
    </row>
    <row r="222" spans="2:65" s="1" customFormat="1" ht="11.25">
      <c r="B222" s="33"/>
      <c r="D222" s="193" t="s">
        <v>1254</v>
      </c>
      <c r="F222" s="194" t="s">
        <v>1432</v>
      </c>
      <c r="I222" s="147"/>
      <c r="L222" s="33"/>
      <c r="M222" s="148"/>
      <c r="T222" s="54"/>
      <c r="AT222" s="18" t="s">
        <v>1254</v>
      </c>
      <c r="AU222" s="18" t="s">
        <v>79</v>
      </c>
    </row>
    <row r="223" spans="2:65" s="1" customFormat="1" ht="16.5" customHeight="1">
      <c r="B223" s="33"/>
      <c r="C223" s="132" t="s">
        <v>378</v>
      </c>
      <c r="D223" s="132" t="s">
        <v>162</v>
      </c>
      <c r="E223" s="133" t="s">
        <v>1433</v>
      </c>
      <c r="F223" s="134" t="s">
        <v>1434</v>
      </c>
      <c r="G223" s="135" t="s">
        <v>233</v>
      </c>
      <c r="H223" s="136">
        <v>1.155</v>
      </c>
      <c r="I223" s="137"/>
      <c r="J223" s="138">
        <f>ROUND(I223*H223,2)</f>
        <v>0</v>
      </c>
      <c r="K223" s="134" t="s">
        <v>1251</v>
      </c>
      <c r="L223" s="33"/>
      <c r="M223" s="139" t="s">
        <v>19</v>
      </c>
      <c r="N223" s="140" t="s">
        <v>40</v>
      </c>
      <c r="P223" s="141">
        <f>O223*H223</f>
        <v>0</v>
      </c>
      <c r="Q223" s="141">
        <v>1.04877</v>
      </c>
      <c r="R223" s="141">
        <f>Q223*H223</f>
        <v>1.21132935</v>
      </c>
      <c r="S223" s="141">
        <v>0</v>
      </c>
      <c r="T223" s="142">
        <f>S223*H223</f>
        <v>0</v>
      </c>
      <c r="AR223" s="143" t="s">
        <v>167</v>
      </c>
      <c r="AT223" s="143" t="s">
        <v>162</v>
      </c>
      <c r="AU223" s="143" t="s">
        <v>79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2698</v>
      </c>
    </row>
    <row r="224" spans="2:65" s="1" customFormat="1" ht="11.25">
      <c r="B224" s="33"/>
      <c r="D224" s="145" t="s">
        <v>169</v>
      </c>
      <c r="F224" s="146" t="s">
        <v>1436</v>
      </c>
      <c r="I224" s="147"/>
      <c r="L224" s="33"/>
      <c r="M224" s="148"/>
      <c r="T224" s="54"/>
      <c r="AT224" s="18" t="s">
        <v>169</v>
      </c>
      <c r="AU224" s="18" t="s">
        <v>79</v>
      </c>
    </row>
    <row r="225" spans="2:65" s="1" customFormat="1" ht="11.25">
      <c r="B225" s="33"/>
      <c r="D225" s="193" t="s">
        <v>1254</v>
      </c>
      <c r="F225" s="194" t="s">
        <v>1437</v>
      </c>
      <c r="I225" s="147"/>
      <c r="L225" s="33"/>
      <c r="M225" s="148"/>
      <c r="T225" s="54"/>
      <c r="AT225" s="18" t="s">
        <v>1254</v>
      </c>
      <c r="AU225" s="18" t="s">
        <v>79</v>
      </c>
    </row>
    <row r="226" spans="2:65" s="15" customFormat="1" ht="11.25">
      <c r="B226" s="180"/>
      <c r="D226" s="145" t="s">
        <v>171</v>
      </c>
      <c r="E226" s="181" t="s">
        <v>19</v>
      </c>
      <c r="F226" s="182" t="s">
        <v>1438</v>
      </c>
      <c r="H226" s="181" t="s">
        <v>19</v>
      </c>
      <c r="I226" s="183"/>
      <c r="L226" s="180"/>
      <c r="M226" s="184"/>
      <c r="T226" s="185"/>
      <c r="AT226" s="181" t="s">
        <v>171</v>
      </c>
      <c r="AU226" s="181" t="s">
        <v>79</v>
      </c>
      <c r="AV226" s="15" t="s">
        <v>77</v>
      </c>
      <c r="AW226" s="15" t="s">
        <v>31</v>
      </c>
      <c r="AX226" s="15" t="s">
        <v>69</v>
      </c>
      <c r="AY226" s="181" t="s">
        <v>160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2699</v>
      </c>
      <c r="H227" s="152">
        <v>1.155</v>
      </c>
      <c r="I227" s="153"/>
      <c r="L227" s="149"/>
      <c r="M227" s="154"/>
      <c r="T227" s="155"/>
      <c r="AT227" s="150" t="s">
        <v>171</v>
      </c>
      <c r="AU227" s="150" t="s">
        <v>79</v>
      </c>
      <c r="AV227" s="12" t="s">
        <v>79</v>
      </c>
      <c r="AW227" s="12" t="s">
        <v>31</v>
      </c>
      <c r="AX227" s="12" t="s">
        <v>77</v>
      </c>
      <c r="AY227" s="150" t="s">
        <v>160</v>
      </c>
    </row>
    <row r="228" spans="2:65" s="1" customFormat="1" ht="16.5" customHeight="1">
      <c r="B228" s="33"/>
      <c r="C228" s="132" t="s">
        <v>384</v>
      </c>
      <c r="D228" s="132" t="s">
        <v>162</v>
      </c>
      <c r="E228" s="133" t="s">
        <v>1440</v>
      </c>
      <c r="F228" s="134" t="s">
        <v>1441</v>
      </c>
      <c r="G228" s="135" t="s">
        <v>298</v>
      </c>
      <c r="H228" s="136">
        <v>5.92</v>
      </c>
      <c r="I228" s="137"/>
      <c r="J228" s="138">
        <f>ROUND(I228*H228,2)</f>
        <v>0</v>
      </c>
      <c r="K228" s="134" t="s">
        <v>1251</v>
      </c>
      <c r="L228" s="33"/>
      <c r="M228" s="139" t="s">
        <v>19</v>
      </c>
      <c r="N228" s="140" t="s">
        <v>40</v>
      </c>
      <c r="P228" s="141">
        <f>O228*H228</f>
        <v>0</v>
      </c>
      <c r="Q228" s="141">
        <v>4.2000000000000002E-4</v>
      </c>
      <c r="R228" s="141">
        <f>Q228*H228</f>
        <v>2.4864000000000002E-3</v>
      </c>
      <c r="S228" s="141">
        <v>0</v>
      </c>
      <c r="T228" s="142">
        <f>S228*H228</f>
        <v>0</v>
      </c>
      <c r="AR228" s="143" t="s">
        <v>167</v>
      </c>
      <c r="AT228" s="143" t="s">
        <v>162</v>
      </c>
      <c r="AU228" s="143" t="s">
        <v>79</v>
      </c>
      <c r="AY228" s="18" t="s">
        <v>160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77</v>
      </c>
      <c r="BK228" s="144">
        <f>ROUND(I228*H228,2)</f>
        <v>0</v>
      </c>
      <c r="BL228" s="18" t="s">
        <v>167</v>
      </c>
      <c r="BM228" s="143" t="s">
        <v>2700</v>
      </c>
    </row>
    <row r="229" spans="2:65" s="1" customFormat="1" ht="11.25">
      <c r="B229" s="33"/>
      <c r="D229" s="145" t="s">
        <v>169</v>
      </c>
      <c r="F229" s="146" t="s">
        <v>1443</v>
      </c>
      <c r="I229" s="147"/>
      <c r="L229" s="33"/>
      <c r="M229" s="148"/>
      <c r="T229" s="54"/>
      <c r="AT229" s="18" t="s">
        <v>169</v>
      </c>
      <c r="AU229" s="18" t="s">
        <v>79</v>
      </c>
    </row>
    <row r="230" spans="2:65" s="1" customFormat="1" ht="11.25">
      <c r="B230" s="33"/>
      <c r="D230" s="193" t="s">
        <v>1254</v>
      </c>
      <c r="F230" s="194" t="s">
        <v>1444</v>
      </c>
      <c r="I230" s="147"/>
      <c r="L230" s="33"/>
      <c r="M230" s="148"/>
      <c r="T230" s="54"/>
      <c r="AT230" s="18" t="s">
        <v>1254</v>
      </c>
      <c r="AU230" s="18" t="s">
        <v>79</v>
      </c>
    </row>
    <row r="231" spans="2:65" s="12" customFormat="1" ht="11.25">
      <c r="B231" s="149"/>
      <c r="D231" s="145" t="s">
        <v>171</v>
      </c>
      <c r="E231" s="150" t="s">
        <v>19</v>
      </c>
      <c r="F231" s="151" t="s">
        <v>2701</v>
      </c>
      <c r="H231" s="152">
        <v>5.92</v>
      </c>
      <c r="I231" s="153"/>
      <c r="L231" s="149"/>
      <c r="M231" s="154"/>
      <c r="T231" s="155"/>
      <c r="AT231" s="150" t="s">
        <v>171</v>
      </c>
      <c r="AU231" s="150" t="s">
        <v>79</v>
      </c>
      <c r="AV231" s="12" t="s">
        <v>79</v>
      </c>
      <c r="AW231" s="12" t="s">
        <v>31</v>
      </c>
      <c r="AX231" s="12" t="s">
        <v>77</v>
      </c>
      <c r="AY231" s="150" t="s">
        <v>160</v>
      </c>
    </row>
    <row r="232" spans="2:65" s="11" customFormat="1" ht="22.9" customHeight="1">
      <c r="B232" s="120"/>
      <c r="D232" s="121" t="s">
        <v>68</v>
      </c>
      <c r="E232" s="130" t="s">
        <v>167</v>
      </c>
      <c r="F232" s="130" t="s">
        <v>1446</v>
      </c>
      <c r="I232" s="123"/>
      <c r="J232" s="131">
        <f>BK232</f>
        <v>0</v>
      </c>
      <c r="L232" s="120"/>
      <c r="M232" s="125"/>
      <c r="P232" s="126">
        <f>SUM(P233:P267)</f>
        <v>0</v>
      </c>
      <c r="R232" s="126">
        <f>SUM(R233:R267)</f>
        <v>53.552564490000002</v>
      </c>
      <c r="T232" s="127">
        <f>SUM(T233:T267)</f>
        <v>0</v>
      </c>
      <c r="AR232" s="121" t="s">
        <v>77</v>
      </c>
      <c r="AT232" s="128" t="s">
        <v>68</v>
      </c>
      <c r="AU232" s="128" t="s">
        <v>77</v>
      </c>
      <c r="AY232" s="121" t="s">
        <v>160</v>
      </c>
      <c r="BK232" s="129">
        <f>SUM(BK233:BK267)</f>
        <v>0</v>
      </c>
    </row>
    <row r="233" spans="2:65" s="1" customFormat="1" ht="16.5" customHeight="1">
      <c r="B233" s="33"/>
      <c r="C233" s="132" t="s">
        <v>390</v>
      </c>
      <c r="D233" s="132" t="s">
        <v>162</v>
      </c>
      <c r="E233" s="133" t="s">
        <v>1447</v>
      </c>
      <c r="F233" s="134" t="s">
        <v>1448</v>
      </c>
      <c r="G233" s="135" t="s">
        <v>165</v>
      </c>
      <c r="H233" s="136">
        <v>18.893000000000001</v>
      </c>
      <c r="I233" s="137"/>
      <c r="J233" s="138">
        <f>ROUND(I233*H233,2)</f>
        <v>0</v>
      </c>
      <c r="K233" s="134" t="s">
        <v>1251</v>
      </c>
      <c r="L233" s="33"/>
      <c r="M233" s="139" t="s">
        <v>19</v>
      </c>
      <c r="N233" s="140" t="s">
        <v>40</v>
      </c>
      <c r="P233" s="141">
        <f>O233*H233</f>
        <v>0</v>
      </c>
      <c r="Q233" s="141">
        <v>2.5022000000000002</v>
      </c>
      <c r="R233" s="141">
        <f>Q233*H233</f>
        <v>47.274064600000003</v>
      </c>
      <c r="S233" s="141">
        <v>0</v>
      </c>
      <c r="T233" s="142">
        <f>S233*H233</f>
        <v>0</v>
      </c>
      <c r="AR233" s="143" t="s">
        <v>167</v>
      </c>
      <c r="AT233" s="143" t="s">
        <v>162</v>
      </c>
      <c r="AU233" s="143" t="s">
        <v>79</v>
      </c>
      <c r="AY233" s="18" t="s">
        <v>160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77</v>
      </c>
      <c r="BK233" s="144">
        <f>ROUND(I233*H233,2)</f>
        <v>0</v>
      </c>
      <c r="BL233" s="18" t="s">
        <v>167</v>
      </c>
      <c r="BM233" s="143" t="s">
        <v>2702</v>
      </c>
    </row>
    <row r="234" spans="2:65" s="1" customFormat="1" ht="11.25">
      <c r="B234" s="33"/>
      <c r="D234" s="145" t="s">
        <v>169</v>
      </c>
      <c r="F234" s="146" t="s">
        <v>1450</v>
      </c>
      <c r="I234" s="147"/>
      <c r="L234" s="33"/>
      <c r="M234" s="148"/>
      <c r="T234" s="54"/>
      <c r="AT234" s="18" t="s">
        <v>169</v>
      </c>
      <c r="AU234" s="18" t="s">
        <v>79</v>
      </c>
    </row>
    <row r="235" spans="2:65" s="1" customFormat="1" ht="11.25">
      <c r="B235" s="33"/>
      <c r="D235" s="193" t="s">
        <v>1254</v>
      </c>
      <c r="F235" s="194" t="s">
        <v>1451</v>
      </c>
      <c r="I235" s="147"/>
      <c r="L235" s="33"/>
      <c r="M235" s="148"/>
      <c r="T235" s="54"/>
      <c r="AT235" s="18" t="s">
        <v>1254</v>
      </c>
      <c r="AU235" s="18" t="s">
        <v>79</v>
      </c>
    </row>
    <row r="236" spans="2:65" s="15" customFormat="1" ht="11.25">
      <c r="B236" s="180"/>
      <c r="D236" s="145" t="s">
        <v>171</v>
      </c>
      <c r="E236" s="181" t="s">
        <v>19</v>
      </c>
      <c r="F236" s="182" t="s">
        <v>2703</v>
      </c>
      <c r="H236" s="181" t="s">
        <v>19</v>
      </c>
      <c r="I236" s="183"/>
      <c r="L236" s="180"/>
      <c r="M236" s="184"/>
      <c r="T236" s="185"/>
      <c r="AT236" s="181" t="s">
        <v>171</v>
      </c>
      <c r="AU236" s="181" t="s">
        <v>79</v>
      </c>
      <c r="AV236" s="15" t="s">
        <v>77</v>
      </c>
      <c r="AW236" s="15" t="s">
        <v>31</v>
      </c>
      <c r="AX236" s="15" t="s">
        <v>69</v>
      </c>
      <c r="AY236" s="181" t="s">
        <v>160</v>
      </c>
    </row>
    <row r="237" spans="2:65" s="12" customFormat="1" ht="11.25">
      <c r="B237" s="149"/>
      <c r="D237" s="145" t="s">
        <v>171</v>
      </c>
      <c r="E237" s="150" t="s">
        <v>19</v>
      </c>
      <c r="F237" s="151" t="s">
        <v>2704</v>
      </c>
      <c r="H237" s="152">
        <v>18.893000000000001</v>
      </c>
      <c r="I237" s="153"/>
      <c r="L237" s="149"/>
      <c r="M237" s="154"/>
      <c r="T237" s="155"/>
      <c r="AT237" s="150" t="s">
        <v>171</v>
      </c>
      <c r="AU237" s="150" t="s">
        <v>79</v>
      </c>
      <c r="AV237" s="12" t="s">
        <v>79</v>
      </c>
      <c r="AW237" s="12" t="s">
        <v>31</v>
      </c>
      <c r="AX237" s="12" t="s">
        <v>77</v>
      </c>
      <c r="AY237" s="150" t="s">
        <v>160</v>
      </c>
    </row>
    <row r="238" spans="2:65" s="1" customFormat="1" ht="24.2" customHeight="1">
      <c r="B238" s="33"/>
      <c r="C238" s="132" t="s">
        <v>399</v>
      </c>
      <c r="D238" s="132" t="s">
        <v>162</v>
      </c>
      <c r="E238" s="133" t="s">
        <v>1454</v>
      </c>
      <c r="F238" s="134" t="s">
        <v>1455</v>
      </c>
      <c r="G238" s="135" t="s">
        <v>165</v>
      </c>
      <c r="H238" s="136">
        <v>18.893000000000001</v>
      </c>
      <c r="I238" s="137"/>
      <c r="J238" s="138">
        <f>ROUND(I238*H238,2)</f>
        <v>0</v>
      </c>
      <c r="K238" s="134" t="s">
        <v>1251</v>
      </c>
      <c r="L238" s="33"/>
      <c r="M238" s="139" t="s">
        <v>19</v>
      </c>
      <c r="N238" s="140" t="s">
        <v>40</v>
      </c>
      <c r="P238" s="141">
        <f>O238*H238</f>
        <v>0</v>
      </c>
      <c r="Q238" s="141">
        <v>4.8579999999999998E-2</v>
      </c>
      <c r="R238" s="141">
        <f>Q238*H238</f>
        <v>0.91782193999999995</v>
      </c>
      <c r="S238" s="141">
        <v>0</v>
      </c>
      <c r="T238" s="142">
        <f>S238*H238</f>
        <v>0</v>
      </c>
      <c r="AR238" s="143" t="s">
        <v>167</v>
      </c>
      <c r="AT238" s="143" t="s">
        <v>162</v>
      </c>
      <c r="AU238" s="143" t="s">
        <v>79</v>
      </c>
      <c r="AY238" s="18" t="s">
        <v>160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77</v>
      </c>
      <c r="BK238" s="144">
        <f>ROUND(I238*H238,2)</f>
        <v>0</v>
      </c>
      <c r="BL238" s="18" t="s">
        <v>167</v>
      </c>
      <c r="BM238" s="143" t="s">
        <v>2705</v>
      </c>
    </row>
    <row r="239" spans="2:65" s="1" customFormat="1" ht="11.25">
      <c r="B239" s="33"/>
      <c r="D239" s="145" t="s">
        <v>169</v>
      </c>
      <c r="F239" s="146" t="s">
        <v>1457</v>
      </c>
      <c r="I239" s="147"/>
      <c r="L239" s="33"/>
      <c r="M239" s="148"/>
      <c r="T239" s="54"/>
      <c r="AT239" s="18" t="s">
        <v>169</v>
      </c>
      <c r="AU239" s="18" t="s">
        <v>79</v>
      </c>
    </row>
    <row r="240" spans="2:65" s="1" customFormat="1" ht="11.25">
      <c r="B240" s="33"/>
      <c r="D240" s="193" t="s">
        <v>1254</v>
      </c>
      <c r="F240" s="194" t="s">
        <v>1458</v>
      </c>
      <c r="I240" s="147"/>
      <c r="L240" s="33"/>
      <c r="M240" s="148"/>
      <c r="T240" s="54"/>
      <c r="AT240" s="18" t="s">
        <v>1254</v>
      </c>
      <c r="AU240" s="18" t="s">
        <v>79</v>
      </c>
    </row>
    <row r="241" spans="2:65" s="1" customFormat="1" ht="16.5" customHeight="1">
      <c r="B241" s="33"/>
      <c r="C241" s="132" t="s">
        <v>403</v>
      </c>
      <c r="D241" s="132" t="s">
        <v>162</v>
      </c>
      <c r="E241" s="133" t="s">
        <v>1459</v>
      </c>
      <c r="F241" s="134" t="s">
        <v>1460</v>
      </c>
      <c r="G241" s="135" t="s">
        <v>187</v>
      </c>
      <c r="H241" s="136">
        <v>10.959</v>
      </c>
      <c r="I241" s="137"/>
      <c r="J241" s="138">
        <f>ROUND(I241*H241,2)</f>
        <v>0</v>
      </c>
      <c r="K241" s="134" t="s">
        <v>1251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1.7639999999999999E-2</v>
      </c>
      <c r="R241" s="141">
        <f>Q241*H241</f>
        <v>0.19331675999999998</v>
      </c>
      <c r="S241" s="141">
        <v>0</v>
      </c>
      <c r="T241" s="142">
        <f>S241*H241</f>
        <v>0</v>
      </c>
      <c r="AR241" s="143" t="s">
        <v>167</v>
      </c>
      <c r="AT241" s="143" t="s">
        <v>162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2706</v>
      </c>
    </row>
    <row r="242" spans="2:65" s="1" customFormat="1" ht="11.25">
      <c r="B242" s="33"/>
      <c r="D242" s="145" t="s">
        <v>169</v>
      </c>
      <c r="F242" s="146" t="s">
        <v>1462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" customFormat="1" ht="11.25">
      <c r="B243" s="33"/>
      <c r="D243" s="193" t="s">
        <v>1254</v>
      </c>
      <c r="F243" s="194" t="s">
        <v>1463</v>
      </c>
      <c r="I243" s="147"/>
      <c r="L243" s="33"/>
      <c r="M243" s="148"/>
      <c r="T243" s="54"/>
      <c r="AT243" s="18" t="s">
        <v>1254</v>
      </c>
      <c r="AU243" s="18" t="s">
        <v>79</v>
      </c>
    </row>
    <row r="244" spans="2:65" s="12" customFormat="1" ht="11.25">
      <c r="B244" s="149"/>
      <c r="D244" s="145" t="s">
        <v>171</v>
      </c>
      <c r="E244" s="150" t="s">
        <v>19</v>
      </c>
      <c r="F244" s="151" t="s">
        <v>2707</v>
      </c>
      <c r="H244" s="152">
        <v>10.959</v>
      </c>
      <c r="I244" s="153"/>
      <c r="L244" s="149"/>
      <c r="M244" s="154"/>
      <c r="T244" s="155"/>
      <c r="AT244" s="150" t="s">
        <v>171</v>
      </c>
      <c r="AU244" s="150" t="s">
        <v>79</v>
      </c>
      <c r="AV244" s="12" t="s">
        <v>79</v>
      </c>
      <c r="AW244" s="12" t="s">
        <v>31</v>
      </c>
      <c r="AX244" s="12" t="s">
        <v>77</v>
      </c>
      <c r="AY244" s="150" t="s">
        <v>160</v>
      </c>
    </row>
    <row r="245" spans="2:65" s="1" customFormat="1" ht="16.5" customHeight="1">
      <c r="B245" s="33"/>
      <c r="C245" s="132" t="s">
        <v>406</v>
      </c>
      <c r="D245" s="132" t="s">
        <v>162</v>
      </c>
      <c r="E245" s="133" t="s">
        <v>1465</v>
      </c>
      <c r="F245" s="134" t="s">
        <v>1466</v>
      </c>
      <c r="G245" s="135" t="s">
        <v>187</v>
      </c>
      <c r="H245" s="136">
        <v>10.959</v>
      </c>
      <c r="I245" s="137"/>
      <c r="J245" s="138">
        <f>ROUND(I245*H245,2)</f>
        <v>0</v>
      </c>
      <c r="K245" s="134" t="s">
        <v>1251</v>
      </c>
      <c r="L245" s="33"/>
      <c r="M245" s="139" t="s">
        <v>19</v>
      </c>
      <c r="N245" s="140" t="s">
        <v>40</v>
      </c>
      <c r="P245" s="141">
        <f>O245*H245</f>
        <v>0</v>
      </c>
      <c r="Q245" s="141">
        <v>0</v>
      </c>
      <c r="R245" s="141">
        <f>Q245*H245</f>
        <v>0</v>
      </c>
      <c r="S245" s="141">
        <v>0</v>
      </c>
      <c r="T245" s="142">
        <f>S245*H245</f>
        <v>0</v>
      </c>
      <c r="AR245" s="143" t="s">
        <v>167</v>
      </c>
      <c r="AT245" s="143" t="s">
        <v>162</v>
      </c>
      <c r="AU245" s="143" t="s">
        <v>79</v>
      </c>
      <c r="AY245" s="18" t="s">
        <v>160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77</v>
      </c>
      <c r="BK245" s="144">
        <f>ROUND(I245*H245,2)</f>
        <v>0</v>
      </c>
      <c r="BL245" s="18" t="s">
        <v>167</v>
      </c>
      <c r="BM245" s="143" t="s">
        <v>2708</v>
      </c>
    </row>
    <row r="246" spans="2:65" s="1" customFormat="1" ht="11.25">
      <c r="B246" s="33"/>
      <c r="D246" s="145" t="s">
        <v>169</v>
      </c>
      <c r="F246" s="146" t="s">
        <v>1468</v>
      </c>
      <c r="I246" s="147"/>
      <c r="L246" s="33"/>
      <c r="M246" s="148"/>
      <c r="T246" s="54"/>
      <c r="AT246" s="18" t="s">
        <v>169</v>
      </c>
      <c r="AU246" s="18" t="s">
        <v>79</v>
      </c>
    </row>
    <row r="247" spans="2:65" s="1" customFormat="1" ht="11.25">
      <c r="B247" s="33"/>
      <c r="D247" s="193" t="s">
        <v>1254</v>
      </c>
      <c r="F247" s="194" t="s">
        <v>1469</v>
      </c>
      <c r="I247" s="147"/>
      <c r="L247" s="33"/>
      <c r="M247" s="148"/>
      <c r="T247" s="54"/>
      <c r="AT247" s="18" t="s">
        <v>1254</v>
      </c>
      <c r="AU247" s="18" t="s">
        <v>79</v>
      </c>
    </row>
    <row r="248" spans="2:65" s="1" customFormat="1" ht="16.5" customHeight="1">
      <c r="B248" s="33"/>
      <c r="C248" s="132" t="s">
        <v>409</v>
      </c>
      <c r="D248" s="132" t="s">
        <v>162</v>
      </c>
      <c r="E248" s="133" t="s">
        <v>1470</v>
      </c>
      <c r="F248" s="134" t="s">
        <v>1471</v>
      </c>
      <c r="G248" s="135" t="s">
        <v>233</v>
      </c>
      <c r="H248" s="136">
        <v>2.8340000000000001</v>
      </c>
      <c r="I248" s="137"/>
      <c r="J248" s="138">
        <f>ROUND(I248*H248,2)</f>
        <v>0</v>
      </c>
      <c r="K248" s="134" t="s">
        <v>1251</v>
      </c>
      <c r="L248" s="33"/>
      <c r="M248" s="139" t="s">
        <v>19</v>
      </c>
      <c r="N248" s="140" t="s">
        <v>40</v>
      </c>
      <c r="P248" s="141">
        <f>O248*H248</f>
        <v>0</v>
      </c>
      <c r="Q248" s="141">
        <v>1.0492699999999999</v>
      </c>
      <c r="R248" s="141">
        <f>Q248*H248</f>
        <v>2.9736311799999999</v>
      </c>
      <c r="S248" s="141">
        <v>0</v>
      </c>
      <c r="T248" s="142">
        <f>S248*H248</f>
        <v>0</v>
      </c>
      <c r="AR248" s="143" t="s">
        <v>167</v>
      </c>
      <c r="AT248" s="143" t="s">
        <v>162</v>
      </c>
      <c r="AU248" s="143" t="s">
        <v>79</v>
      </c>
      <c r="AY248" s="18" t="s">
        <v>160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8" t="s">
        <v>77</v>
      </c>
      <c r="BK248" s="144">
        <f>ROUND(I248*H248,2)</f>
        <v>0</v>
      </c>
      <c r="BL248" s="18" t="s">
        <v>167</v>
      </c>
      <c r="BM248" s="143" t="s">
        <v>2709</v>
      </c>
    </row>
    <row r="249" spans="2:65" s="1" customFormat="1" ht="11.25">
      <c r="B249" s="33"/>
      <c r="D249" s="145" t="s">
        <v>169</v>
      </c>
      <c r="F249" s="146" t="s">
        <v>1473</v>
      </c>
      <c r="I249" s="147"/>
      <c r="L249" s="33"/>
      <c r="M249" s="148"/>
      <c r="T249" s="54"/>
      <c r="AT249" s="18" t="s">
        <v>169</v>
      </c>
      <c r="AU249" s="18" t="s">
        <v>79</v>
      </c>
    </row>
    <row r="250" spans="2:65" s="1" customFormat="1" ht="11.25">
      <c r="B250" s="33"/>
      <c r="D250" s="193" t="s">
        <v>1254</v>
      </c>
      <c r="F250" s="194" t="s">
        <v>1474</v>
      </c>
      <c r="I250" s="147"/>
      <c r="L250" s="33"/>
      <c r="M250" s="148"/>
      <c r="T250" s="54"/>
      <c r="AT250" s="18" t="s">
        <v>1254</v>
      </c>
      <c r="AU250" s="18" t="s">
        <v>79</v>
      </c>
    </row>
    <row r="251" spans="2:65" s="15" customFormat="1" ht="11.25">
      <c r="B251" s="180"/>
      <c r="D251" s="145" t="s">
        <v>171</v>
      </c>
      <c r="E251" s="181" t="s">
        <v>19</v>
      </c>
      <c r="F251" s="182" t="s">
        <v>1475</v>
      </c>
      <c r="H251" s="181" t="s">
        <v>19</v>
      </c>
      <c r="I251" s="183"/>
      <c r="L251" s="180"/>
      <c r="M251" s="184"/>
      <c r="T251" s="185"/>
      <c r="AT251" s="181" t="s">
        <v>171</v>
      </c>
      <c r="AU251" s="181" t="s">
        <v>79</v>
      </c>
      <c r="AV251" s="15" t="s">
        <v>77</v>
      </c>
      <c r="AW251" s="15" t="s">
        <v>31</v>
      </c>
      <c r="AX251" s="15" t="s">
        <v>69</v>
      </c>
      <c r="AY251" s="181" t="s">
        <v>160</v>
      </c>
    </row>
    <row r="252" spans="2:65" s="12" customFormat="1" ht="11.25">
      <c r="B252" s="149"/>
      <c r="D252" s="145" t="s">
        <v>171</v>
      </c>
      <c r="E252" s="150" t="s">
        <v>19</v>
      </c>
      <c r="F252" s="151" t="s">
        <v>2710</v>
      </c>
      <c r="H252" s="152">
        <v>2.8340000000000001</v>
      </c>
      <c r="I252" s="153"/>
      <c r="L252" s="149"/>
      <c r="M252" s="154"/>
      <c r="T252" s="155"/>
      <c r="AT252" s="150" t="s">
        <v>171</v>
      </c>
      <c r="AU252" s="150" t="s">
        <v>79</v>
      </c>
      <c r="AV252" s="12" t="s">
        <v>79</v>
      </c>
      <c r="AW252" s="12" t="s">
        <v>31</v>
      </c>
      <c r="AX252" s="12" t="s">
        <v>77</v>
      </c>
      <c r="AY252" s="150" t="s">
        <v>160</v>
      </c>
    </row>
    <row r="253" spans="2:65" s="1" customFormat="1" ht="16.5" customHeight="1">
      <c r="B253" s="33"/>
      <c r="C253" s="132" t="s">
        <v>415</v>
      </c>
      <c r="D253" s="132" t="s">
        <v>162</v>
      </c>
      <c r="E253" s="133" t="s">
        <v>1483</v>
      </c>
      <c r="F253" s="134" t="s">
        <v>1484</v>
      </c>
      <c r="G253" s="135" t="s">
        <v>187</v>
      </c>
      <c r="H253" s="136">
        <v>0.81100000000000005</v>
      </c>
      <c r="I253" s="137"/>
      <c r="J253" s="138">
        <f>ROUND(I253*H253,2)</f>
        <v>0</v>
      </c>
      <c r="K253" s="134" t="s">
        <v>1251</v>
      </c>
      <c r="L253" s="33"/>
      <c r="M253" s="139" t="s">
        <v>19</v>
      </c>
      <c r="N253" s="140" t="s">
        <v>40</v>
      </c>
      <c r="P253" s="141">
        <f>O253*H253</f>
        <v>0</v>
      </c>
      <c r="Q253" s="141">
        <v>1.453E-2</v>
      </c>
      <c r="R253" s="141">
        <f>Q253*H253</f>
        <v>1.178383E-2</v>
      </c>
      <c r="S253" s="141">
        <v>0</v>
      </c>
      <c r="T253" s="142">
        <f>S253*H253</f>
        <v>0</v>
      </c>
      <c r="AR253" s="143" t="s">
        <v>167</v>
      </c>
      <c r="AT253" s="143" t="s">
        <v>162</v>
      </c>
      <c r="AU253" s="143" t="s">
        <v>79</v>
      </c>
      <c r="AY253" s="18" t="s">
        <v>160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8" t="s">
        <v>77</v>
      </c>
      <c r="BK253" s="144">
        <f>ROUND(I253*H253,2)</f>
        <v>0</v>
      </c>
      <c r="BL253" s="18" t="s">
        <v>167</v>
      </c>
      <c r="BM253" s="143" t="s">
        <v>2711</v>
      </c>
    </row>
    <row r="254" spans="2:65" s="1" customFormat="1" ht="11.25">
      <c r="B254" s="33"/>
      <c r="D254" s="145" t="s">
        <v>169</v>
      </c>
      <c r="F254" s="146" t="s">
        <v>1486</v>
      </c>
      <c r="I254" s="147"/>
      <c r="L254" s="33"/>
      <c r="M254" s="148"/>
      <c r="T254" s="54"/>
      <c r="AT254" s="18" t="s">
        <v>169</v>
      </c>
      <c r="AU254" s="18" t="s">
        <v>79</v>
      </c>
    </row>
    <row r="255" spans="2:65" s="1" customFormat="1" ht="11.25">
      <c r="B255" s="33"/>
      <c r="D255" s="193" t="s">
        <v>1254</v>
      </c>
      <c r="F255" s="194" t="s">
        <v>1487</v>
      </c>
      <c r="I255" s="147"/>
      <c r="L255" s="33"/>
      <c r="M255" s="148"/>
      <c r="T255" s="54"/>
      <c r="AT255" s="18" t="s">
        <v>1254</v>
      </c>
      <c r="AU255" s="18" t="s">
        <v>79</v>
      </c>
    </row>
    <row r="256" spans="2:65" s="15" customFormat="1" ht="11.25">
      <c r="B256" s="180"/>
      <c r="D256" s="145" t="s">
        <v>171</v>
      </c>
      <c r="E256" s="181" t="s">
        <v>19</v>
      </c>
      <c r="F256" s="182" t="s">
        <v>1488</v>
      </c>
      <c r="H256" s="181" t="s">
        <v>19</v>
      </c>
      <c r="I256" s="183"/>
      <c r="L256" s="180"/>
      <c r="M256" s="184"/>
      <c r="T256" s="185"/>
      <c r="AT256" s="181" t="s">
        <v>171</v>
      </c>
      <c r="AU256" s="181" t="s">
        <v>79</v>
      </c>
      <c r="AV256" s="15" t="s">
        <v>77</v>
      </c>
      <c r="AW256" s="15" t="s">
        <v>31</v>
      </c>
      <c r="AX256" s="15" t="s">
        <v>69</v>
      </c>
      <c r="AY256" s="181" t="s">
        <v>160</v>
      </c>
    </row>
    <row r="257" spans="2:65" s="12" customFormat="1" ht="11.25">
      <c r="B257" s="149"/>
      <c r="D257" s="145" t="s">
        <v>171</v>
      </c>
      <c r="E257" s="150" t="s">
        <v>19</v>
      </c>
      <c r="F257" s="151" t="s">
        <v>1489</v>
      </c>
      <c r="H257" s="152">
        <v>0.81100000000000005</v>
      </c>
      <c r="I257" s="153"/>
      <c r="L257" s="149"/>
      <c r="M257" s="154"/>
      <c r="T257" s="155"/>
      <c r="AT257" s="150" t="s">
        <v>171</v>
      </c>
      <c r="AU257" s="150" t="s">
        <v>79</v>
      </c>
      <c r="AV257" s="12" t="s">
        <v>79</v>
      </c>
      <c r="AW257" s="12" t="s">
        <v>31</v>
      </c>
      <c r="AX257" s="12" t="s">
        <v>77</v>
      </c>
      <c r="AY257" s="150" t="s">
        <v>160</v>
      </c>
    </row>
    <row r="258" spans="2:65" s="1" customFormat="1" ht="16.5" customHeight="1">
      <c r="B258" s="33"/>
      <c r="C258" s="132" t="s">
        <v>420</v>
      </c>
      <c r="D258" s="132" t="s">
        <v>162</v>
      </c>
      <c r="E258" s="133" t="s">
        <v>1490</v>
      </c>
      <c r="F258" s="134" t="s">
        <v>1491</v>
      </c>
      <c r="G258" s="135" t="s">
        <v>187</v>
      </c>
      <c r="H258" s="136">
        <v>1.2170000000000001</v>
      </c>
      <c r="I258" s="137"/>
      <c r="J258" s="138">
        <f>ROUND(I258*H258,2)</f>
        <v>0</v>
      </c>
      <c r="K258" s="134" t="s">
        <v>1251</v>
      </c>
      <c r="L258" s="33"/>
      <c r="M258" s="139" t="s">
        <v>19</v>
      </c>
      <c r="N258" s="140" t="s">
        <v>40</v>
      </c>
      <c r="P258" s="141">
        <f>O258*H258</f>
        <v>0</v>
      </c>
      <c r="Q258" s="141">
        <v>1.5140000000000001E-2</v>
      </c>
      <c r="R258" s="141">
        <f>Q258*H258</f>
        <v>1.8425380000000002E-2</v>
      </c>
      <c r="S258" s="141">
        <v>0</v>
      </c>
      <c r="T258" s="142">
        <f>S258*H258</f>
        <v>0</v>
      </c>
      <c r="AR258" s="143" t="s">
        <v>167</v>
      </c>
      <c r="AT258" s="143" t="s">
        <v>162</v>
      </c>
      <c r="AU258" s="143" t="s">
        <v>79</v>
      </c>
      <c r="AY258" s="18" t="s">
        <v>160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77</v>
      </c>
      <c r="BK258" s="144">
        <f>ROUND(I258*H258,2)</f>
        <v>0</v>
      </c>
      <c r="BL258" s="18" t="s">
        <v>167</v>
      </c>
      <c r="BM258" s="143" t="s">
        <v>2712</v>
      </c>
    </row>
    <row r="259" spans="2:65" s="1" customFormat="1" ht="11.25">
      <c r="B259" s="33"/>
      <c r="D259" s="145" t="s">
        <v>169</v>
      </c>
      <c r="F259" s="146" t="s">
        <v>1493</v>
      </c>
      <c r="I259" s="147"/>
      <c r="L259" s="33"/>
      <c r="M259" s="148"/>
      <c r="T259" s="54"/>
      <c r="AT259" s="18" t="s">
        <v>169</v>
      </c>
      <c r="AU259" s="18" t="s">
        <v>79</v>
      </c>
    </row>
    <row r="260" spans="2:65" s="1" customFormat="1" ht="11.25">
      <c r="B260" s="33"/>
      <c r="D260" s="193" t="s">
        <v>1254</v>
      </c>
      <c r="F260" s="194" t="s">
        <v>1494</v>
      </c>
      <c r="I260" s="147"/>
      <c r="L260" s="33"/>
      <c r="M260" s="148"/>
      <c r="T260" s="54"/>
      <c r="AT260" s="18" t="s">
        <v>1254</v>
      </c>
      <c r="AU260" s="18" t="s">
        <v>79</v>
      </c>
    </row>
    <row r="261" spans="2:65" s="15" customFormat="1" ht="11.25">
      <c r="B261" s="180"/>
      <c r="D261" s="145" t="s">
        <v>171</v>
      </c>
      <c r="E261" s="181" t="s">
        <v>19</v>
      </c>
      <c r="F261" s="182" t="s">
        <v>1495</v>
      </c>
      <c r="H261" s="181" t="s">
        <v>19</v>
      </c>
      <c r="I261" s="183"/>
      <c r="L261" s="180"/>
      <c r="M261" s="184"/>
      <c r="T261" s="185"/>
      <c r="AT261" s="181" t="s">
        <v>171</v>
      </c>
      <c r="AU261" s="181" t="s">
        <v>79</v>
      </c>
      <c r="AV261" s="15" t="s">
        <v>77</v>
      </c>
      <c r="AW261" s="15" t="s">
        <v>31</v>
      </c>
      <c r="AX261" s="15" t="s">
        <v>69</v>
      </c>
      <c r="AY261" s="181" t="s">
        <v>160</v>
      </c>
    </row>
    <row r="262" spans="2:65" s="12" customFormat="1" ht="11.25">
      <c r="B262" s="149"/>
      <c r="D262" s="145" t="s">
        <v>171</v>
      </c>
      <c r="E262" s="150" t="s">
        <v>19</v>
      </c>
      <c r="F262" s="151" t="s">
        <v>1496</v>
      </c>
      <c r="H262" s="152">
        <v>1.2170000000000001</v>
      </c>
      <c r="I262" s="153"/>
      <c r="L262" s="149"/>
      <c r="M262" s="154"/>
      <c r="T262" s="155"/>
      <c r="AT262" s="150" t="s">
        <v>171</v>
      </c>
      <c r="AU262" s="150" t="s">
        <v>79</v>
      </c>
      <c r="AV262" s="12" t="s">
        <v>79</v>
      </c>
      <c r="AW262" s="12" t="s">
        <v>31</v>
      </c>
      <c r="AX262" s="12" t="s">
        <v>77</v>
      </c>
      <c r="AY262" s="150" t="s">
        <v>160</v>
      </c>
    </row>
    <row r="263" spans="2:65" s="1" customFormat="1" ht="21.75" customHeight="1">
      <c r="B263" s="33"/>
      <c r="C263" s="132" t="s">
        <v>426</v>
      </c>
      <c r="D263" s="132" t="s">
        <v>162</v>
      </c>
      <c r="E263" s="133" t="s">
        <v>1497</v>
      </c>
      <c r="F263" s="134" t="s">
        <v>1498</v>
      </c>
      <c r="G263" s="135" t="s">
        <v>187</v>
      </c>
      <c r="H263" s="136">
        <v>1.68</v>
      </c>
      <c r="I263" s="137"/>
      <c r="J263" s="138">
        <f>ROUND(I263*H263,2)</f>
        <v>0</v>
      </c>
      <c r="K263" s="134" t="s">
        <v>1251</v>
      </c>
      <c r="L263" s="33"/>
      <c r="M263" s="139" t="s">
        <v>19</v>
      </c>
      <c r="N263" s="140" t="s">
        <v>40</v>
      </c>
      <c r="P263" s="141">
        <f>O263*H263</f>
        <v>0</v>
      </c>
      <c r="Q263" s="141">
        <v>1.2878099999999999</v>
      </c>
      <c r="R263" s="141">
        <f>Q263*H263</f>
        <v>2.1635207999999997</v>
      </c>
      <c r="S263" s="141">
        <v>0</v>
      </c>
      <c r="T263" s="142">
        <f>S263*H263</f>
        <v>0</v>
      </c>
      <c r="AR263" s="143" t="s">
        <v>167</v>
      </c>
      <c r="AT263" s="143" t="s">
        <v>162</v>
      </c>
      <c r="AU263" s="143" t="s">
        <v>79</v>
      </c>
      <c r="AY263" s="18" t="s">
        <v>160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8" t="s">
        <v>77</v>
      </c>
      <c r="BK263" s="144">
        <f>ROUND(I263*H263,2)</f>
        <v>0</v>
      </c>
      <c r="BL263" s="18" t="s">
        <v>167</v>
      </c>
      <c r="BM263" s="143" t="s">
        <v>2713</v>
      </c>
    </row>
    <row r="264" spans="2:65" s="1" customFormat="1" ht="19.5">
      <c r="B264" s="33"/>
      <c r="D264" s="145" t="s">
        <v>169</v>
      </c>
      <c r="F264" s="146" t="s">
        <v>1500</v>
      </c>
      <c r="I264" s="147"/>
      <c r="L264" s="33"/>
      <c r="M264" s="148"/>
      <c r="T264" s="54"/>
      <c r="AT264" s="18" t="s">
        <v>169</v>
      </c>
      <c r="AU264" s="18" t="s">
        <v>79</v>
      </c>
    </row>
    <row r="265" spans="2:65" s="1" customFormat="1" ht="11.25">
      <c r="B265" s="33"/>
      <c r="D265" s="193" t="s">
        <v>1254</v>
      </c>
      <c r="F265" s="194" t="s">
        <v>1501</v>
      </c>
      <c r="I265" s="147"/>
      <c r="L265" s="33"/>
      <c r="M265" s="148"/>
      <c r="T265" s="54"/>
      <c r="AT265" s="18" t="s">
        <v>1254</v>
      </c>
      <c r="AU265" s="18" t="s">
        <v>79</v>
      </c>
    </row>
    <row r="266" spans="2:65" s="15" customFormat="1" ht="11.25">
      <c r="B266" s="180"/>
      <c r="D266" s="145" t="s">
        <v>171</v>
      </c>
      <c r="E266" s="181" t="s">
        <v>19</v>
      </c>
      <c r="F266" s="182" t="s">
        <v>1502</v>
      </c>
      <c r="H266" s="181" t="s">
        <v>19</v>
      </c>
      <c r="I266" s="183"/>
      <c r="L266" s="180"/>
      <c r="M266" s="184"/>
      <c r="T266" s="185"/>
      <c r="AT266" s="181" t="s">
        <v>171</v>
      </c>
      <c r="AU266" s="181" t="s">
        <v>79</v>
      </c>
      <c r="AV266" s="15" t="s">
        <v>77</v>
      </c>
      <c r="AW266" s="15" t="s">
        <v>31</v>
      </c>
      <c r="AX266" s="15" t="s">
        <v>69</v>
      </c>
      <c r="AY266" s="181" t="s">
        <v>160</v>
      </c>
    </row>
    <row r="267" spans="2:65" s="12" customFormat="1" ht="11.25">
      <c r="B267" s="149"/>
      <c r="D267" s="145" t="s">
        <v>171</v>
      </c>
      <c r="E267" s="150" t="s">
        <v>19</v>
      </c>
      <c r="F267" s="151" t="s">
        <v>1503</v>
      </c>
      <c r="H267" s="152">
        <v>1.68</v>
      </c>
      <c r="I267" s="153"/>
      <c r="L267" s="149"/>
      <c r="M267" s="154"/>
      <c r="T267" s="155"/>
      <c r="AT267" s="150" t="s">
        <v>171</v>
      </c>
      <c r="AU267" s="150" t="s">
        <v>79</v>
      </c>
      <c r="AV267" s="12" t="s">
        <v>79</v>
      </c>
      <c r="AW267" s="12" t="s">
        <v>31</v>
      </c>
      <c r="AX267" s="12" t="s">
        <v>77</v>
      </c>
      <c r="AY267" s="150" t="s">
        <v>160</v>
      </c>
    </row>
    <row r="268" spans="2:65" s="11" customFormat="1" ht="22.9" customHeight="1">
      <c r="B268" s="120"/>
      <c r="D268" s="121" t="s">
        <v>68</v>
      </c>
      <c r="E268" s="130" t="s">
        <v>191</v>
      </c>
      <c r="F268" s="130" t="s">
        <v>215</v>
      </c>
      <c r="I268" s="123"/>
      <c r="J268" s="131">
        <f>BK268</f>
        <v>0</v>
      </c>
      <c r="L268" s="120"/>
      <c r="M268" s="125"/>
      <c r="P268" s="126">
        <f>SUM(P269:P278)</f>
        <v>0</v>
      </c>
      <c r="R268" s="126">
        <f>SUM(R269:R278)</f>
        <v>70.417199999999994</v>
      </c>
      <c r="T268" s="127">
        <f>SUM(T269:T278)</f>
        <v>0</v>
      </c>
      <c r="AR268" s="121" t="s">
        <v>77</v>
      </c>
      <c r="AT268" s="128" t="s">
        <v>68</v>
      </c>
      <c r="AU268" s="128" t="s">
        <v>77</v>
      </c>
      <c r="AY268" s="121" t="s">
        <v>160</v>
      </c>
      <c r="BK268" s="129">
        <f>SUM(BK269:BK278)</f>
        <v>0</v>
      </c>
    </row>
    <row r="269" spans="2:65" s="1" customFormat="1" ht="16.5" customHeight="1">
      <c r="B269" s="33"/>
      <c r="C269" s="132" t="s">
        <v>432</v>
      </c>
      <c r="D269" s="132" t="s">
        <v>162</v>
      </c>
      <c r="E269" s="133" t="s">
        <v>2714</v>
      </c>
      <c r="F269" s="134" t="s">
        <v>2715</v>
      </c>
      <c r="G269" s="135" t="s">
        <v>187</v>
      </c>
      <c r="H269" s="136">
        <v>35</v>
      </c>
      <c r="I269" s="137"/>
      <c r="J269" s="138">
        <f>ROUND(I269*H269,2)</f>
        <v>0</v>
      </c>
      <c r="K269" s="134" t="s">
        <v>1251</v>
      </c>
      <c r="L269" s="33"/>
      <c r="M269" s="139" t="s">
        <v>19</v>
      </c>
      <c r="N269" s="140" t="s">
        <v>40</v>
      </c>
      <c r="P269" s="141">
        <f>O269*H269</f>
        <v>0</v>
      </c>
      <c r="Q269" s="141">
        <v>0.50297999999999998</v>
      </c>
      <c r="R269" s="141">
        <f>Q269*H269</f>
        <v>17.604299999999999</v>
      </c>
      <c r="S269" s="141">
        <v>0</v>
      </c>
      <c r="T269" s="142">
        <f>S269*H269</f>
        <v>0</v>
      </c>
      <c r="AR269" s="143" t="s">
        <v>167</v>
      </c>
      <c r="AT269" s="143" t="s">
        <v>162</v>
      </c>
      <c r="AU269" s="143" t="s">
        <v>79</v>
      </c>
      <c r="AY269" s="18" t="s">
        <v>160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77</v>
      </c>
      <c r="BK269" s="144">
        <f>ROUND(I269*H269,2)</f>
        <v>0</v>
      </c>
      <c r="BL269" s="18" t="s">
        <v>167</v>
      </c>
      <c r="BM269" s="143" t="s">
        <v>2716</v>
      </c>
    </row>
    <row r="270" spans="2:65" s="1" customFormat="1" ht="11.25">
      <c r="B270" s="33"/>
      <c r="D270" s="145" t="s">
        <v>169</v>
      </c>
      <c r="F270" s="146" t="s">
        <v>2717</v>
      </c>
      <c r="I270" s="147"/>
      <c r="L270" s="33"/>
      <c r="M270" s="148"/>
      <c r="T270" s="54"/>
      <c r="AT270" s="18" t="s">
        <v>169</v>
      </c>
      <c r="AU270" s="18" t="s">
        <v>79</v>
      </c>
    </row>
    <row r="271" spans="2:65" s="1" customFormat="1" ht="11.25">
      <c r="B271" s="33"/>
      <c r="D271" s="193" t="s">
        <v>1254</v>
      </c>
      <c r="F271" s="194" t="s">
        <v>2718</v>
      </c>
      <c r="I271" s="147"/>
      <c r="L271" s="33"/>
      <c r="M271" s="148"/>
      <c r="T271" s="54"/>
      <c r="AT271" s="18" t="s">
        <v>1254</v>
      </c>
      <c r="AU271" s="18" t="s">
        <v>79</v>
      </c>
    </row>
    <row r="272" spans="2:65" s="15" customFormat="1" ht="11.25">
      <c r="B272" s="180"/>
      <c r="D272" s="145" t="s">
        <v>171</v>
      </c>
      <c r="E272" s="181" t="s">
        <v>19</v>
      </c>
      <c r="F272" s="182" t="s">
        <v>2719</v>
      </c>
      <c r="H272" s="181" t="s">
        <v>19</v>
      </c>
      <c r="I272" s="183"/>
      <c r="L272" s="180"/>
      <c r="M272" s="184"/>
      <c r="T272" s="185"/>
      <c r="AT272" s="181" t="s">
        <v>171</v>
      </c>
      <c r="AU272" s="181" t="s">
        <v>79</v>
      </c>
      <c r="AV272" s="15" t="s">
        <v>77</v>
      </c>
      <c r="AW272" s="15" t="s">
        <v>31</v>
      </c>
      <c r="AX272" s="15" t="s">
        <v>69</v>
      </c>
      <c r="AY272" s="181" t="s">
        <v>160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2720</v>
      </c>
      <c r="H273" s="152">
        <v>35</v>
      </c>
      <c r="I273" s="153"/>
      <c r="L273" s="149"/>
      <c r="M273" s="154"/>
      <c r="T273" s="155"/>
      <c r="AT273" s="150" t="s">
        <v>171</v>
      </c>
      <c r="AU273" s="150" t="s">
        <v>79</v>
      </c>
      <c r="AV273" s="12" t="s">
        <v>79</v>
      </c>
      <c r="AW273" s="12" t="s">
        <v>31</v>
      </c>
      <c r="AX273" s="12" t="s">
        <v>77</v>
      </c>
      <c r="AY273" s="150" t="s">
        <v>160</v>
      </c>
    </row>
    <row r="274" spans="2:65" s="1" customFormat="1" ht="16.5" customHeight="1">
      <c r="B274" s="33"/>
      <c r="C274" s="132" t="s">
        <v>437</v>
      </c>
      <c r="D274" s="132" t="s">
        <v>162</v>
      </c>
      <c r="E274" s="133" t="s">
        <v>2721</v>
      </c>
      <c r="F274" s="134" t="s">
        <v>2722</v>
      </c>
      <c r="G274" s="135" t="s">
        <v>187</v>
      </c>
      <c r="H274" s="136">
        <v>70</v>
      </c>
      <c r="I274" s="137"/>
      <c r="J274" s="138">
        <f>ROUND(I274*H274,2)</f>
        <v>0</v>
      </c>
      <c r="K274" s="134" t="s">
        <v>1251</v>
      </c>
      <c r="L274" s="33"/>
      <c r="M274" s="139" t="s">
        <v>19</v>
      </c>
      <c r="N274" s="140" t="s">
        <v>40</v>
      </c>
      <c r="P274" s="141">
        <f>O274*H274</f>
        <v>0</v>
      </c>
      <c r="Q274" s="141">
        <v>0.75446999999999997</v>
      </c>
      <c r="R274" s="141">
        <f>Q274*H274</f>
        <v>52.812899999999999</v>
      </c>
      <c r="S274" s="141">
        <v>0</v>
      </c>
      <c r="T274" s="142">
        <f>S274*H274</f>
        <v>0</v>
      </c>
      <c r="AR274" s="143" t="s">
        <v>167</v>
      </c>
      <c r="AT274" s="143" t="s">
        <v>162</v>
      </c>
      <c r="AU274" s="143" t="s">
        <v>79</v>
      </c>
      <c r="AY274" s="18" t="s">
        <v>160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8" t="s">
        <v>77</v>
      </c>
      <c r="BK274" s="144">
        <f>ROUND(I274*H274,2)</f>
        <v>0</v>
      </c>
      <c r="BL274" s="18" t="s">
        <v>167</v>
      </c>
      <c r="BM274" s="143" t="s">
        <v>2723</v>
      </c>
    </row>
    <row r="275" spans="2:65" s="1" customFormat="1" ht="11.25">
      <c r="B275" s="33"/>
      <c r="D275" s="145" t="s">
        <v>169</v>
      </c>
      <c r="F275" s="146" t="s">
        <v>2724</v>
      </c>
      <c r="I275" s="147"/>
      <c r="L275" s="33"/>
      <c r="M275" s="148"/>
      <c r="T275" s="54"/>
      <c r="AT275" s="18" t="s">
        <v>169</v>
      </c>
      <c r="AU275" s="18" t="s">
        <v>79</v>
      </c>
    </row>
    <row r="276" spans="2:65" s="1" customFormat="1" ht="11.25">
      <c r="B276" s="33"/>
      <c r="D276" s="193" t="s">
        <v>1254</v>
      </c>
      <c r="F276" s="194" t="s">
        <v>2725</v>
      </c>
      <c r="I276" s="147"/>
      <c r="L276" s="33"/>
      <c r="M276" s="148"/>
      <c r="T276" s="54"/>
      <c r="AT276" s="18" t="s">
        <v>1254</v>
      </c>
      <c r="AU276" s="18" t="s">
        <v>79</v>
      </c>
    </row>
    <row r="277" spans="2:65" s="15" customFormat="1" ht="11.25">
      <c r="B277" s="180"/>
      <c r="D277" s="145" t="s">
        <v>171</v>
      </c>
      <c r="E277" s="181" t="s">
        <v>19</v>
      </c>
      <c r="F277" s="182" t="s">
        <v>2726</v>
      </c>
      <c r="H277" s="181" t="s">
        <v>19</v>
      </c>
      <c r="I277" s="183"/>
      <c r="L277" s="180"/>
      <c r="M277" s="184"/>
      <c r="T277" s="185"/>
      <c r="AT277" s="181" t="s">
        <v>171</v>
      </c>
      <c r="AU277" s="181" t="s">
        <v>79</v>
      </c>
      <c r="AV277" s="15" t="s">
        <v>77</v>
      </c>
      <c r="AW277" s="15" t="s">
        <v>31</v>
      </c>
      <c r="AX277" s="15" t="s">
        <v>69</v>
      </c>
      <c r="AY277" s="181" t="s">
        <v>160</v>
      </c>
    </row>
    <row r="278" spans="2:65" s="12" customFormat="1" ht="11.25">
      <c r="B278" s="149"/>
      <c r="D278" s="145" t="s">
        <v>171</v>
      </c>
      <c r="E278" s="150" t="s">
        <v>19</v>
      </c>
      <c r="F278" s="151" t="s">
        <v>2661</v>
      </c>
      <c r="H278" s="152">
        <v>70</v>
      </c>
      <c r="I278" s="153"/>
      <c r="L278" s="149"/>
      <c r="M278" s="154"/>
      <c r="T278" s="155"/>
      <c r="AT278" s="150" t="s">
        <v>171</v>
      </c>
      <c r="AU278" s="150" t="s">
        <v>79</v>
      </c>
      <c r="AV278" s="12" t="s">
        <v>79</v>
      </c>
      <c r="AW278" s="12" t="s">
        <v>31</v>
      </c>
      <c r="AX278" s="12" t="s">
        <v>77</v>
      </c>
      <c r="AY278" s="150" t="s">
        <v>160</v>
      </c>
    </row>
    <row r="279" spans="2:65" s="11" customFormat="1" ht="22.9" customHeight="1">
      <c r="B279" s="120"/>
      <c r="D279" s="121" t="s">
        <v>68</v>
      </c>
      <c r="E279" s="130" t="s">
        <v>195</v>
      </c>
      <c r="F279" s="130" t="s">
        <v>1504</v>
      </c>
      <c r="I279" s="123"/>
      <c r="J279" s="131">
        <f>BK279</f>
        <v>0</v>
      </c>
      <c r="L279" s="120"/>
      <c r="M279" s="125"/>
      <c r="P279" s="126">
        <f>SUM(P280:P284)</f>
        <v>0</v>
      </c>
      <c r="R279" s="126">
        <f>SUM(R280:R284)</f>
        <v>1.5628464000000002</v>
      </c>
      <c r="T279" s="127">
        <f>SUM(T280:T284)</f>
        <v>1.7504999999999999</v>
      </c>
      <c r="AR279" s="121" t="s">
        <v>77</v>
      </c>
      <c r="AT279" s="128" t="s">
        <v>68</v>
      </c>
      <c r="AU279" s="128" t="s">
        <v>77</v>
      </c>
      <c r="AY279" s="121" t="s">
        <v>160</v>
      </c>
      <c r="BK279" s="129">
        <f>SUM(BK280:BK284)</f>
        <v>0</v>
      </c>
    </row>
    <row r="280" spans="2:65" s="1" customFormat="1" ht="21.75" customHeight="1">
      <c r="B280" s="33"/>
      <c r="C280" s="132" t="s">
        <v>441</v>
      </c>
      <c r="D280" s="132" t="s">
        <v>162</v>
      </c>
      <c r="E280" s="133" t="s">
        <v>1505</v>
      </c>
      <c r="F280" s="134" t="s">
        <v>1506</v>
      </c>
      <c r="G280" s="135" t="s">
        <v>187</v>
      </c>
      <c r="H280" s="136">
        <v>23.34</v>
      </c>
      <c r="I280" s="137"/>
      <c r="J280" s="138">
        <f>ROUND(I280*H280,2)</f>
        <v>0</v>
      </c>
      <c r="K280" s="134" t="s">
        <v>1251</v>
      </c>
      <c r="L280" s="33"/>
      <c r="M280" s="139" t="s">
        <v>19</v>
      </c>
      <c r="N280" s="140" t="s">
        <v>40</v>
      </c>
      <c r="P280" s="141">
        <f>O280*H280</f>
        <v>0</v>
      </c>
      <c r="Q280" s="141">
        <v>6.6960000000000006E-2</v>
      </c>
      <c r="R280" s="141">
        <f>Q280*H280</f>
        <v>1.5628464000000002</v>
      </c>
      <c r="S280" s="141">
        <v>7.4999999999999997E-2</v>
      </c>
      <c r="T280" s="142">
        <f>S280*H280</f>
        <v>1.7504999999999999</v>
      </c>
      <c r="AR280" s="143" t="s">
        <v>167</v>
      </c>
      <c r="AT280" s="143" t="s">
        <v>162</v>
      </c>
      <c r="AU280" s="143" t="s">
        <v>79</v>
      </c>
      <c r="AY280" s="18" t="s">
        <v>160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8" t="s">
        <v>77</v>
      </c>
      <c r="BK280" s="144">
        <f>ROUND(I280*H280,2)</f>
        <v>0</v>
      </c>
      <c r="BL280" s="18" t="s">
        <v>167</v>
      </c>
      <c r="BM280" s="143" t="s">
        <v>2727</v>
      </c>
    </row>
    <row r="281" spans="2:65" s="1" customFormat="1" ht="19.5">
      <c r="B281" s="33"/>
      <c r="D281" s="145" t="s">
        <v>169</v>
      </c>
      <c r="F281" s="146" t="s">
        <v>1508</v>
      </c>
      <c r="I281" s="147"/>
      <c r="L281" s="33"/>
      <c r="M281" s="148"/>
      <c r="T281" s="54"/>
      <c r="AT281" s="18" t="s">
        <v>169</v>
      </c>
      <c r="AU281" s="18" t="s">
        <v>79</v>
      </c>
    </row>
    <row r="282" spans="2:65" s="1" customFormat="1" ht="11.25">
      <c r="B282" s="33"/>
      <c r="D282" s="193" t="s">
        <v>1254</v>
      </c>
      <c r="F282" s="194" t="s">
        <v>1509</v>
      </c>
      <c r="I282" s="147"/>
      <c r="L282" s="33"/>
      <c r="M282" s="148"/>
      <c r="T282" s="54"/>
      <c r="AT282" s="18" t="s">
        <v>1254</v>
      </c>
      <c r="AU282" s="18" t="s">
        <v>79</v>
      </c>
    </row>
    <row r="283" spans="2:65" s="15" customFormat="1" ht="11.25">
      <c r="B283" s="180"/>
      <c r="D283" s="145" t="s">
        <v>171</v>
      </c>
      <c r="E283" s="181" t="s">
        <v>19</v>
      </c>
      <c r="F283" s="182" t="s">
        <v>1510</v>
      </c>
      <c r="H283" s="181" t="s">
        <v>19</v>
      </c>
      <c r="I283" s="183"/>
      <c r="L283" s="180"/>
      <c r="M283" s="184"/>
      <c r="T283" s="185"/>
      <c r="AT283" s="181" t="s">
        <v>171</v>
      </c>
      <c r="AU283" s="181" t="s">
        <v>79</v>
      </c>
      <c r="AV283" s="15" t="s">
        <v>77</v>
      </c>
      <c r="AW283" s="15" t="s">
        <v>31</v>
      </c>
      <c r="AX283" s="15" t="s">
        <v>69</v>
      </c>
      <c r="AY283" s="181" t="s">
        <v>160</v>
      </c>
    </row>
    <row r="284" spans="2:65" s="12" customFormat="1" ht="11.25">
      <c r="B284" s="149"/>
      <c r="D284" s="145" t="s">
        <v>171</v>
      </c>
      <c r="E284" s="150" t="s">
        <v>19</v>
      </c>
      <c r="F284" s="151" t="s">
        <v>1511</v>
      </c>
      <c r="H284" s="152">
        <v>23.34</v>
      </c>
      <c r="I284" s="153"/>
      <c r="L284" s="149"/>
      <c r="M284" s="154"/>
      <c r="T284" s="155"/>
      <c r="AT284" s="150" t="s">
        <v>171</v>
      </c>
      <c r="AU284" s="150" t="s">
        <v>79</v>
      </c>
      <c r="AV284" s="12" t="s">
        <v>79</v>
      </c>
      <c r="AW284" s="12" t="s">
        <v>31</v>
      </c>
      <c r="AX284" s="12" t="s">
        <v>77</v>
      </c>
      <c r="AY284" s="150" t="s">
        <v>160</v>
      </c>
    </row>
    <row r="285" spans="2:65" s="11" customFormat="1" ht="22.9" customHeight="1">
      <c r="B285" s="120"/>
      <c r="D285" s="121" t="s">
        <v>68</v>
      </c>
      <c r="E285" s="130" t="s">
        <v>211</v>
      </c>
      <c r="F285" s="130" t="s">
        <v>425</v>
      </c>
      <c r="I285" s="123"/>
      <c r="J285" s="131">
        <f>BK285</f>
        <v>0</v>
      </c>
      <c r="L285" s="120"/>
      <c r="M285" s="125"/>
      <c r="P285" s="126">
        <f>SUM(P286:P459)</f>
        <v>0</v>
      </c>
      <c r="R285" s="126">
        <f>SUM(R286:R459)</f>
        <v>75.835660899999993</v>
      </c>
      <c r="T285" s="127">
        <f>SUM(T286:T459)</f>
        <v>76.204635599999989</v>
      </c>
      <c r="AR285" s="121" t="s">
        <v>77</v>
      </c>
      <c r="AT285" s="128" t="s">
        <v>68</v>
      </c>
      <c r="AU285" s="128" t="s">
        <v>77</v>
      </c>
      <c r="AY285" s="121" t="s">
        <v>160</v>
      </c>
      <c r="BK285" s="129">
        <f>SUM(BK286:BK459)</f>
        <v>0</v>
      </c>
    </row>
    <row r="286" spans="2:65" s="1" customFormat="1" ht="16.5" customHeight="1">
      <c r="B286" s="33"/>
      <c r="C286" s="132" t="s">
        <v>445</v>
      </c>
      <c r="D286" s="132" t="s">
        <v>162</v>
      </c>
      <c r="E286" s="133" t="s">
        <v>1512</v>
      </c>
      <c r="F286" s="134" t="s">
        <v>1513</v>
      </c>
      <c r="G286" s="135" t="s">
        <v>298</v>
      </c>
      <c r="H286" s="136">
        <v>22</v>
      </c>
      <c r="I286" s="137"/>
      <c r="J286" s="138">
        <f>ROUND(I286*H286,2)</f>
        <v>0</v>
      </c>
      <c r="K286" s="134" t="s">
        <v>1251</v>
      </c>
      <c r="L286" s="33"/>
      <c r="M286" s="139" t="s">
        <v>19</v>
      </c>
      <c r="N286" s="140" t="s">
        <v>40</v>
      </c>
      <c r="P286" s="141">
        <f>O286*H286</f>
        <v>0</v>
      </c>
      <c r="Q286" s="141">
        <v>1.17E-3</v>
      </c>
      <c r="R286" s="141">
        <f>Q286*H286</f>
        <v>2.5739999999999999E-2</v>
      </c>
      <c r="S286" s="141">
        <v>0</v>
      </c>
      <c r="T286" s="142">
        <f>S286*H286</f>
        <v>0</v>
      </c>
      <c r="AR286" s="143" t="s">
        <v>167</v>
      </c>
      <c r="AT286" s="143" t="s">
        <v>162</v>
      </c>
      <c r="AU286" s="143" t="s">
        <v>79</v>
      </c>
      <c r="AY286" s="18" t="s">
        <v>160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8" t="s">
        <v>77</v>
      </c>
      <c r="BK286" s="144">
        <f>ROUND(I286*H286,2)</f>
        <v>0</v>
      </c>
      <c r="BL286" s="18" t="s">
        <v>167</v>
      </c>
      <c r="BM286" s="143" t="s">
        <v>2728</v>
      </c>
    </row>
    <row r="287" spans="2:65" s="1" customFormat="1" ht="11.25">
      <c r="B287" s="33"/>
      <c r="D287" s="145" t="s">
        <v>169</v>
      </c>
      <c r="F287" s="146" t="s">
        <v>1515</v>
      </c>
      <c r="I287" s="147"/>
      <c r="L287" s="33"/>
      <c r="M287" s="148"/>
      <c r="T287" s="54"/>
      <c r="AT287" s="18" t="s">
        <v>169</v>
      </c>
      <c r="AU287" s="18" t="s">
        <v>79</v>
      </c>
    </row>
    <row r="288" spans="2:65" s="1" customFormat="1" ht="11.25">
      <c r="B288" s="33"/>
      <c r="D288" s="193" t="s">
        <v>1254</v>
      </c>
      <c r="F288" s="194" t="s">
        <v>1516</v>
      </c>
      <c r="I288" s="147"/>
      <c r="L288" s="33"/>
      <c r="M288" s="148"/>
      <c r="T288" s="54"/>
      <c r="AT288" s="18" t="s">
        <v>1254</v>
      </c>
      <c r="AU288" s="18" t="s">
        <v>79</v>
      </c>
    </row>
    <row r="289" spans="2:65" s="15" customFormat="1" ht="11.25">
      <c r="B289" s="180"/>
      <c r="D289" s="145" t="s">
        <v>171</v>
      </c>
      <c r="E289" s="181" t="s">
        <v>19</v>
      </c>
      <c r="F289" s="182" t="s">
        <v>1517</v>
      </c>
      <c r="H289" s="181" t="s">
        <v>19</v>
      </c>
      <c r="I289" s="183"/>
      <c r="L289" s="180"/>
      <c r="M289" s="184"/>
      <c r="T289" s="185"/>
      <c r="AT289" s="181" t="s">
        <v>171</v>
      </c>
      <c r="AU289" s="181" t="s">
        <v>79</v>
      </c>
      <c r="AV289" s="15" t="s">
        <v>77</v>
      </c>
      <c r="AW289" s="15" t="s">
        <v>31</v>
      </c>
      <c r="AX289" s="15" t="s">
        <v>69</v>
      </c>
      <c r="AY289" s="181" t="s">
        <v>160</v>
      </c>
    </row>
    <row r="290" spans="2:65" s="12" customFormat="1" ht="11.25">
      <c r="B290" s="149"/>
      <c r="D290" s="145" t="s">
        <v>171</v>
      </c>
      <c r="E290" s="150" t="s">
        <v>19</v>
      </c>
      <c r="F290" s="151" t="s">
        <v>1518</v>
      </c>
      <c r="H290" s="152">
        <v>22</v>
      </c>
      <c r="I290" s="153"/>
      <c r="L290" s="149"/>
      <c r="M290" s="154"/>
      <c r="T290" s="155"/>
      <c r="AT290" s="150" t="s">
        <v>171</v>
      </c>
      <c r="AU290" s="150" t="s">
        <v>79</v>
      </c>
      <c r="AV290" s="12" t="s">
        <v>79</v>
      </c>
      <c r="AW290" s="12" t="s">
        <v>31</v>
      </c>
      <c r="AX290" s="12" t="s">
        <v>77</v>
      </c>
      <c r="AY290" s="150" t="s">
        <v>160</v>
      </c>
    </row>
    <row r="291" spans="2:65" s="1" customFormat="1" ht="16.5" customHeight="1">
      <c r="B291" s="33"/>
      <c r="C291" s="163" t="s">
        <v>452</v>
      </c>
      <c r="D291" s="163" t="s">
        <v>200</v>
      </c>
      <c r="E291" s="164" t="s">
        <v>1519</v>
      </c>
      <c r="F291" s="165" t="s">
        <v>1520</v>
      </c>
      <c r="G291" s="166" t="s">
        <v>233</v>
      </c>
      <c r="H291" s="167">
        <v>0.13600000000000001</v>
      </c>
      <c r="I291" s="168"/>
      <c r="J291" s="169">
        <f>ROUND(I291*H291,2)</f>
        <v>0</v>
      </c>
      <c r="K291" s="165" t="s">
        <v>1251</v>
      </c>
      <c r="L291" s="170"/>
      <c r="M291" s="171" t="s">
        <v>19</v>
      </c>
      <c r="N291" s="172" t="s">
        <v>40</v>
      </c>
      <c r="P291" s="141">
        <f>O291*H291</f>
        <v>0</v>
      </c>
      <c r="Q291" s="141">
        <v>1</v>
      </c>
      <c r="R291" s="141">
        <f>Q291*H291</f>
        <v>0.13600000000000001</v>
      </c>
      <c r="S291" s="141">
        <v>0</v>
      </c>
      <c r="T291" s="142">
        <f>S291*H291</f>
        <v>0</v>
      </c>
      <c r="AR291" s="143" t="s">
        <v>204</v>
      </c>
      <c r="AT291" s="143" t="s">
        <v>200</v>
      </c>
      <c r="AU291" s="143" t="s">
        <v>79</v>
      </c>
      <c r="AY291" s="18" t="s">
        <v>160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8" t="s">
        <v>77</v>
      </c>
      <c r="BK291" s="144">
        <f>ROUND(I291*H291,2)</f>
        <v>0</v>
      </c>
      <c r="BL291" s="18" t="s">
        <v>167</v>
      </c>
      <c r="BM291" s="143" t="s">
        <v>2729</v>
      </c>
    </row>
    <row r="292" spans="2:65" s="1" customFormat="1" ht="11.25">
      <c r="B292" s="33"/>
      <c r="D292" s="145" t="s">
        <v>169</v>
      </c>
      <c r="F292" s="146" t="s">
        <v>1520</v>
      </c>
      <c r="I292" s="147"/>
      <c r="L292" s="33"/>
      <c r="M292" s="148"/>
      <c r="T292" s="54"/>
      <c r="AT292" s="18" t="s">
        <v>169</v>
      </c>
      <c r="AU292" s="18" t="s">
        <v>79</v>
      </c>
    </row>
    <row r="293" spans="2:65" s="12" customFormat="1" ht="11.25">
      <c r="B293" s="149"/>
      <c r="D293" s="145" t="s">
        <v>171</v>
      </c>
      <c r="E293" s="150" t="s">
        <v>19</v>
      </c>
      <c r="F293" s="151" t="s">
        <v>1522</v>
      </c>
      <c r="H293" s="152">
        <v>0.13600000000000001</v>
      </c>
      <c r="I293" s="153"/>
      <c r="L293" s="149"/>
      <c r="M293" s="154"/>
      <c r="T293" s="155"/>
      <c r="AT293" s="150" t="s">
        <v>171</v>
      </c>
      <c r="AU293" s="150" t="s">
        <v>79</v>
      </c>
      <c r="AV293" s="12" t="s">
        <v>79</v>
      </c>
      <c r="AW293" s="12" t="s">
        <v>31</v>
      </c>
      <c r="AX293" s="12" t="s">
        <v>77</v>
      </c>
      <c r="AY293" s="150" t="s">
        <v>160</v>
      </c>
    </row>
    <row r="294" spans="2:65" s="1" customFormat="1" ht="16.5" customHeight="1">
      <c r="B294" s="33"/>
      <c r="C294" s="163" t="s">
        <v>459</v>
      </c>
      <c r="D294" s="163" t="s">
        <v>200</v>
      </c>
      <c r="E294" s="164" t="s">
        <v>1523</v>
      </c>
      <c r="F294" s="165" t="s">
        <v>1524</v>
      </c>
      <c r="G294" s="166" t="s">
        <v>233</v>
      </c>
      <c r="H294" s="167">
        <v>0.46500000000000002</v>
      </c>
      <c r="I294" s="168"/>
      <c r="J294" s="169">
        <f>ROUND(I294*H294,2)</f>
        <v>0</v>
      </c>
      <c r="K294" s="165" t="s">
        <v>1251</v>
      </c>
      <c r="L294" s="170"/>
      <c r="M294" s="171" t="s">
        <v>19</v>
      </c>
      <c r="N294" s="172" t="s">
        <v>40</v>
      </c>
      <c r="P294" s="141">
        <f>O294*H294</f>
        <v>0</v>
      </c>
      <c r="Q294" s="141">
        <v>1</v>
      </c>
      <c r="R294" s="141">
        <f>Q294*H294</f>
        <v>0.46500000000000002</v>
      </c>
      <c r="S294" s="141">
        <v>0</v>
      </c>
      <c r="T294" s="142">
        <f>S294*H294</f>
        <v>0</v>
      </c>
      <c r="AR294" s="143" t="s">
        <v>204</v>
      </c>
      <c r="AT294" s="143" t="s">
        <v>200</v>
      </c>
      <c r="AU294" s="143" t="s">
        <v>79</v>
      </c>
      <c r="AY294" s="18" t="s">
        <v>160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8" t="s">
        <v>77</v>
      </c>
      <c r="BK294" s="144">
        <f>ROUND(I294*H294,2)</f>
        <v>0</v>
      </c>
      <c r="BL294" s="18" t="s">
        <v>167</v>
      </c>
      <c r="BM294" s="143" t="s">
        <v>2730</v>
      </c>
    </row>
    <row r="295" spans="2:65" s="1" customFormat="1" ht="11.25">
      <c r="B295" s="33"/>
      <c r="D295" s="145" t="s">
        <v>169</v>
      </c>
      <c r="F295" s="146" t="s">
        <v>1524</v>
      </c>
      <c r="I295" s="147"/>
      <c r="L295" s="33"/>
      <c r="M295" s="148"/>
      <c r="T295" s="54"/>
      <c r="AT295" s="18" t="s">
        <v>169</v>
      </c>
      <c r="AU295" s="18" t="s">
        <v>79</v>
      </c>
    </row>
    <row r="296" spans="2:65" s="12" customFormat="1" ht="11.25">
      <c r="B296" s="149"/>
      <c r="D296" s="145" t="s">
        <v>171</v>
      </c>
      <c r="E296" s="150" t="s">
        <v>19</v>
      </c>
      <c r="F296" s="151" t="s">
        <v>1526</v>
      </c>
      <c r="H296" s="152">
        <v>0.46500000000000002</v>
      </c>
      <c r="I296" s="153"/>
      <c r="L296" s="149"/>
      <c r="M296" s="154"/>
      <c r="T296" s="155"/>
      <c r="AT296" s="150" t="s">
        <v>171</v>
      </c>
      <c r="AU296" s="150" t="s">
        <v>79</v>
      </c>
      <c r="AV296" s="12" t="s">
        <v>79</v>
      </c>
      <c r="AW296" s="12" t="s">
        <v>31</v>
      </c>
      <c r="AX296" s="12" t="s">
        <v>77</v>
      </c>
      <c r="AY296" s="150" t="s">
        <v>160</v>
      </c>
    </row>
    <row r="297" spans="2:65" s="1" customFormat="1" ht="16.5" customHeight="1">
      <c r="B297" s="33"/>
      <c r="C297" s="163" t="s">
        <v>464</v>
      </c>
      <c r="D297" s="163" t="s">
        <v>200</v>
      </c>
      <c r="E297" s="164" t="s">
        <v>1527</v>
      </c>
      <c r="F297" s="165" t="s">
        <v>1528</v>
      </c>
      <c r="G297" s="166" t="s">
        <v>233</v>
      </c>
      <c r="H297" s="167">
        <v>0.09</v>
      </c>
      <c r="I297" s="168"/>
      <c r="J297" s="169">
        <f>ROUND(I297*H297,2)</f>
        <v>0</v>
      </c>
      <c r="K297" s="165" t="s">
        <v>1251</v>
      </c>
      <c r="L297" s="170"/>
      <c r="M297" s="171" t="s">
        <v>19</v>
      </c>
      <c r="N297" s="172" t="s">
        <v>40</v>
      </c>
      <c r="P297" s="141">
        <f>O297*H297</f>
        <v>0</v>
      </c>
      <c r="Q297" s="141">
        <v>1</v>
      </c>
      <c r="R297" s="141">
        <f>Q297*H297</f>
        <v>0.09</v>
      </c>
      <c r="S297" s="141">
        <v>0</v>
      </c>
      <c r="T297" s="142">
        <f>S297*H297</f>
        <v>0</v>
      </c>
      <c r="AR297" s="143" t="s">
        <v>204</v>
      </c>
      <c r="AT297" s="143" t="s">
        <v>200</v>
      </c>
      <c r="AU297" s="143" t="s">
        <v>79</v>
      </c>
      <c r="AY297" s="18" t="s">
        <v>160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8" t="s">
        <v>77</v>
      </c>
      <c r="BK297" s="144">
        <f>ROUND(I297*H297,2)</f>
        <v>0</v>
      </c>
      <c r="BL297" s="18" t="s">
        <v>167</v>
      </c>
      <c r="BM297" s="143" t="s">
        <v>2731</v>
      </c>
    </row>
    <row r="298" spans="2:65" s="1" customFormat="1" ht="11.25">
      <c r="B298" s="33"/>
      <c r="D298" s="145" t="s">
        <v>169</v>
      </c>
      <c r="F298" s="146" t="s">
        <v>1528</v>
      </c>
      <c r="I298" s="147"/>
      <c r="L298" s="33"/>
      <c r="M298" s="148"/>
      <c r="T298" s="54"/>
      <c r="AT298" s="18" t="s">
        <v>169</v>
      </c>
      <c r="AU298" s="18" t="s">
        <v>79</v>
      </c>
    </row>
    <row r="299" spans="2:65" s="12" customFormat="1" ht="11.25">
      <c r="B299" s="149"/>
      <c r="D299" s="145" t="s">
        <v>171</v>
      </c>
      <c r="E299" s="150" t="s">
        <v>19</v>
      </c>
      <c r="F299" s="151" t="s">
        <v>1530</v>
      </c>
      <c r="H299" s="152">
        <v>0.09</v>
      </c>
      <c r="I299" s="153"/>
      <c r="L299" s="149"/>
      <c r="M299" s="154"/>
      <c r="T299" s="155"/>
      <c r="AT299" s="150" t="s">
        <v>171</v>
      </c>
      <c r="AU299" s="150" t="s">
        <v>79</v>
      </c>
      <c r="AV299" s="12" t="s">
        <v>79</v>
      </c>
      <c r="AW299" s="12" t="s">
        <v>31</v>
      </c>
      <c r="AX299" s="12" t="s">
        <v>77</v>
      </c>
      <c r="AY299" s="150" t="s">
        <v>160</v>
      </c>
    </row>
    <row r="300" spans="2:65" s="1" customFormat="1" ht="16.5" customHeight="1">
      <c r="B300" s="33"/>
      <c r="C300" s="132" t="s">
        <v>469</v>
      </c>
      <c r="D300" s="132" t="s">
        <v>162</v>
      </c>
      <c r="E300" s="133" t="s">
        <v>1531</v>
      </c>
      <c r="F300" s="134" t="s">
        <v>1532</v>
      </c>
      <c r="G300" s="135" t="s">
        <v>298</v>
      </c>
      <c r="H300" s="136">
        <v>22</v>
      </c>
      <c r="I300" s="137"/>
      <c r="J300" s="138">
        <f>ROUND(I300*H300,2)</f>
        <v>0</v>
      </c>
      <c r="K300" s="134" t="s">
        <v>1251</v>
      </c>
      <c r="L300" s="33"/>
      <c r="M300" s="139" t="s">
        <v>19</v>
      </c>
      <c r="N300" s="140" t="s">
        <v>40</v>
      </c>
      <c r="P300" s="141">
        <f>O300*H300</f>
        <v>0</v>
      </c>
      <c r="Q300" s="141">
        <v>5.8E-4</v>
      </c>
      <c r="R300" s="141">
        <f>Q300*H300</f>
        <v>1.2760000000000001E-2</v>
      </c>
      <c r="S300" s="141">
        <v>0</v>
      </c>
      <c r="T300" s="142">
        <f>S300*H300</f>
        <v>0</v>
      </c>
      <c r="AR300" s="143" t="s">
        <v>167</v>
      </c>
      <c r="AT300" s="143" t="s">
        <v>162</v>
      </c>
      <c r="AU300" s="143" t="s">
        <v>79</v>
      </c>
      <c r="AY300" s="18" t="s">
        <v>160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77</v>
      </c>
      <c r="BK300" s="144">
        <f>ROUND(I300*H300,2)</f>
        <v>0</v>
      </c>
      <c r="BL300" s="18" t="s">
        <v>167</v>
      </c>
      <c r="BM300" s="143" t="s">
        <v>2732</v>
      </c>
    </row>
    <row r="301" spans="2:65" s="1" customFormat="1" ht="11.25">
      <c r="B301" s="33"/>
      <c r="D301" s="145" t="s">
        <v>169</v>
      </c>
      <c r="F301" s="146" t="s">
        <v>1534</v>
      </c>
      <c r="I301" s="147"/>
      <c r="L301" s="33"/>
      <c r="M301" s="148"/>
      <c r="T301" s="54"/>
      <c r="AT301" s="18" t="s">
        <v>169</v>
      </c>
      <c r="AU301" s="18" t="s">
        <v>79</v>
      </c>
    </row>
    <row r="302" spans="2:65" s="1" customFormat="1" ht="11.25">
      <c r="B302" s="33"/>
      <c r="D302" s="193" t="s">
        <v>1254</v>
      </c>
      <c r="F302" s="194" t="s">
        <v>1535</v>
      </c>
      <c r="I302" s="147"/>
      <c r="L302" s="33"/>
      <c r="M302" s="148"/>
      <c r="T302" s="54"/>
      <c r="AT302" s="18" t="s">
        <v>1254</v>
      </c>
      <c r="AU302" s="18" t="s">
        <v>79</v>
      </c>
    </row>
    <row r="303" spans="2:65" s="15" customFormat="1" ht="11.25">
      <c r="B303" s="180"/>
      <c r="D303" s="145" t="s">
        <v>171</v>
      </c>
      <c r="E303" s="181" t="s">
        <v>19</v>
      </c>
      <c r="F303" s="182" t="s">
        <v>1536</v>
      </c>
      <c r="H303" s="181" t="s">
        <v>19</v>
      </c>
      <c r="I303" s="183"/>
      <c r="L303" s="180"/>
      <c r="M303" s="184"/>
      <c r="T303" s="185"/>
      <c r="AT303" s="181" t="s">
        <v>171</v>
      </c>
      <c r="AU303" s="181" t="s">
        <v>79</v>
      </c>
      <c r="AV303" s="15" t="s">
        <v>77</v>
      </c>
      <c r="AW303" s="15" t="s">
        <v>31</v>
      </c>
      <c r="AX303" s="15" t="s">
        <v>69</v>
      </c>
      <c r="AY303" s="181" t="s">
        <v>160</v>
      </c>
    </row>
    <row r="304" spans="2:65" s="12" customFormat="1" ht="11.25">
      <c r="B304" s="149"/>
      <c r="D304" s="145" t="s">
        <v>171</v>
      </c>
      <c r="E304" s="150" t="s">
        <v>19</v>
      </c>
      <c r="F304" s="151" t="s">
        <v>1518</v>
      </c>
      <c r="H304" s="152">
        <v>22</v>
      </c>
      <c r="I304" s="153"/>
      <c r="L304" s="149"/>
      <c r="M304" s="154"/>
      <c r="T304" s="155"/>
      <c r="AT304" s="150" t="s">
        <v>171</v>
      </c>
      <c r="AU304" s="150" t="s">
        <v>79</v>
      </c>
      <c r="AV304" s="12" t="s">
        <v>79</v>
      </c>
      <c r="AW304" s="12" t="s">
        <v>31</v>
      </c>
      <c r="AX304" s="12" t="s">
        <v>77</v>
      </c>
      <c r="AY304" s="150" t="s">
        <v>160</v>
      </c>
    </row>
    <row r="305" spans="2:65" s="1" customFormat="1" ht="16.5" customHeight="1">
      <c r="B305" s="33"/>
      <c r="C305" s="132" t="s">
        <v>473</v>
      </c>
      <c r="D305" s="132" t="s">
        <v>162</v>
      </c>
      <c r="E305" s="133" t="s">
        <v>1537</v>
      </c>
      <c r="F305" s="134" t="s">
        <v>1538</v>
      </c>
      <c r="G305" s="135" t="s">
        <v>313</v>
      </c>
      <c r="H305" s="136">
        <v>1</v>
      </c>
      <c r="I305" s="137"/>
      <c r="J305" s="138">
        <f>ROUND(I305*H305,2)</f>
        <v>0</v>
      </c>
      <c r="K305" s="134" t="s">
        <v>1251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6.4900000000000001E-3</v>
      </c>
      <c r="R305" s="141">
        <f>Q305*H305</f>
        <v>6.4900000000000001E-3</v>
      </c>
      <c r="S305" s="141">
        <v>0</v>
      </c>
      <c r="T305" s="142">
        <f>S305*H305</f>
        <v>0</v>
      </c>
      <c r="AR305" s="143" t="s">
        <v>167</v>
      </c>
      <c r="AT305" s="143" t="s">
        <v>162</v>
      </c>
      <c r="AU305" s="143" t="s">
        <v>79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167</v>
      </c>
      <c r="BM305" s="143" t="s">
        <v>2733</v>
      </c>
    </row>
    <row r="306" spans="2:65" s="1" customFormat="1" ht="11.25">
      <c r="B306" s="33"/>
      <c r="D306" s="145" t="s">
        <v>169</v>
      </c>
      <c r="F306" s="146" t="s">
        <v>1540</v>
      </c>
      <c r="I306" s="147"/>
      <c r="L306" s="33"/>
      <c r="M306" s="148"/>
      <c r="T306" s="54"/>
      <c r="AT306" s="18" t="s">
        <v>169</v>
      </c>
      <c r="AU306" s="18" t="s">
        <v>79</v>
      </c>
    </row>
    <row r="307" spans="2:65" s="1" customFormat="1" ht="11.25">
      <c r="B307" s="33"/>
      <c r="D307" s="193" t="s">
        <v>1254</v>
      </c>
      <c r="F307" s="194" t="s">
        <v>1541</v>
      </c>
      <c r="I307" s="147"/>
      <c r="L307" s="33"/>
      <c r="M307" s="148"/>
      <c r="T307" s="54"/>
      <c r="AT307" s="18" t="s">
        <v>1254</v>
      </c>
      <c r="AU307" s="18" t="s">
        <v>79</v>
      </c>
    </row>
    <row r="308" spans="2:65" s="1" customFormat="1" ht="16.5" customHeight="1">
      <c r="B308" s="33"/>
      <c r="C308" s="132" t="s">
        <v>480</v>
      </c>
      <c r="D308" s="132" t="s">
        <v>162</v>
      </c>
      <c r="E308" s="133" t="s">
        <v>1542</v>
      </c>
      <c r="F308" s="134" t="s">
        <v>1543</v>
      </c>
      <c r="G308" s="135" t="s">
        <v>187</v>
      </c>
      <c r="H308" s="136">
        <v>50</v>
      </c>
      <c r="I308" s="137"/>
      <c r="J308" s="138">
        <f>ROUND(I308*H308,2)</f>
        <v>0</v>
      </c>
      <c r="K308" s="134" t="s">
        <v>1251</v>
      </c>
      <c r="L308" s="33"/>
      <c r="M308" s="139" t="s">
        <v>19</v>
      </c>
      <c r="N308" s="140" t="s">
        <v>40</v>
      </c>
      <c r="P308" s="141">
        <f>O308*H308</f>
        <v>0</v>
      </c>
      <c r="Q308" s="141">
        <v>0</v>
      </c>
      <c r="R308" s="141">
        <f>Q308*H308</f>
        <v>0</v>
      </c>
      <c r="S308" s="141">
        <v>5.0000000000000001E-4</v>
      </c>
      <c r="T308" s="142">
        <f>S308*H308</f>
        <v>2.5000000000000001E-2</v>
      </c>
      <c r="AR308" s="143" t="s">
        <v>167</v>
      </c>
      <c r="AT308" s="143" t="s">
        <v>162</v>
      </c>
      <c r="AU308" s="143" t="s">
        <v>79</v>
      </c>
      <c r="AY308" s="18" t="s">
        <v>160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77</v>
      </c>
      <c r="BK308" s="144">
        <f>ROUND(I308*H308,2)</f>
        <v>0</v>
      </c>
      <c r="BL308" s="18" t="s">
        <v>167</v>
      </c>
      <c r="BM308" s="143" t="s">
        <v>2734</v>
      </c>
    </row>
    <row r="309" spans="2:65" s="1" customFormat="1" ht="11.25">
      <c r="B309" s="33"/>
      <c r="D309" s="145" t="s">
        <v>169</v>
      </c>
      <c r="F309" s="146" t="s">
        <v>1545</v>
      </c>
      <c r="I309" s="147"/>
      <c r="L309" s="33"/>
      <c r="M309" s="148"/>
      <c r="T309" s="54"/>
      <c r="AT309" s="18" t="s">
        <v>169</v>
      </c>
      <c r="AU309" s="18" t="s">
        <v>79</v>
      </c>
    </row>
    <row r="310" spans="2:65" s="1" customFormat="1" ht="11.25">
      <c r="B310" s="33"/>
      <c r="D310" s="193" t="s">
        <v>1254</v>
      </c>
      <c r="F310" s="194" t="s">
        <v>1546</v>
      </c>
      <c r="I310" s="147"/>
      <c r="L310" s="33"/>
      <c r="M310" s="148"/>
      <c r="T310" s="54"/>
      <c r="AT310" s="18" t="s">
        <v>1254</v>
      </c>
      <c r="AU310" s="18" t="s">
        <v>79</v>
      </c>
    </row>
    <row r="311" spans="2:65" s="15" customFormat="1" ht="11.25">
      <c r="B311" s="180"/>
      <c r="D311" s="145" t="s">
        <v>171</v>
      </c>
      <c r="E311" s="181" t="s">
        <v>19</v>
      </c>
      <c r="F311" s="182" t="s">
        <v>1547</v>
      </c>
      <c r="H311" s="181" t="s">
        <v>19</v>
      </c>
      <c r="I311" s="183"/>
      <c r="L311" s="180"/>
      <c r="M311" s="184"/>
      <c r="T311" s="185"/>
      <c r="AT311" s="181" t="s">
        <v>171</v>
      </c>
      <c r="AU311" s="181" t="s">
        <v>79</v>
      </c>
      <c r="AV311" s="15" t="s">
        <v>77</v>
      </c>
      <c r="AW311" s="15" t="s">
        <v>31</v>
      </c>
      <c r="AX311" s="15" t="s">
        <v>69</v>
      </c>
      <c r="AY311" s="181" t="s">
        <v>160</v>
      </c>
    </row>
    <row r="312" spans="2:65" s="12" customFormat="1" ht="11.25">
      <c r="B312" s="149"/>
      <c r="D312" s="145" t="s">
        <v>171</v>
      </c>
      <c r="E312" s="150" t="s">
        <v>19</v>
      </c>
      <c r="F312" s="151" t="s">
        <v>473</v>
      </c>
      <c r="H312" s="152">
        <v>50</v>
      </c>
      <c r="I312" s="153"/>
      <c r="L312" s="149"/>
      <c r="M312" s="154"/>
      <c r="T312" s="155"/>
      <c r="AT312" s="150" t="s">
        <v>171</v>
      </c>
      <c r="AU312" s="150" t="s">
        <v>79</v>
      </c>
      <c r="AV312" s="12" t="s">
        <v>79</v>
      </c>
      <c r="AW312" s="12" t="s">
        <v>31</v>
      </c>
      <c r="AX312" s="12" t="s">
        <v>77</v>
      </c>
      <c r="AY312" s="150" t="s">
        <v>160</v>
      </c>
    </row>
    <row r="313" spans="2:65" s="1" customFormat="1" ht="16.5" customHeight="1">
      <c r="B313" s="33"/>
      <c r="C313" s="132" t="s">
        <v>484</v>
      </c>
      <c r="D313" s="132" t="s">
        <v>162</v>
      </c>
      <c r="E313" s="133" t="s">
        <v>1548</v>
      </c>
      <c r="F313" s="134" t="s">
        <v>1549</v>
      </c>
      <c r="G313" s="135" t="s">
        <v>165</v>
      </c>
      <c r="H313" s="136">
        <v>319.16300000000001</v>
      </c>
      <c r="I313" s="137"/>
      <c r="J313" s="138">
        <f>ROUND(I313*H313,2)</f>
        <v>0</v>
      </c>
      <c r="K313" s="134" t="s">
        <v>1251</v>
      </c>
      <c r="L313" s="33"/>
      <c r="M313" s="139" t="s">
        <v>19</v>
      </c>
      <c r="N313" s="140" t="s">
        <v>40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167</v>
      </c>
      <c r="AT313" s="143" t="s">
        <v>162</v>
      </c>
      <c r="AU313" s="143" t="s">
        <v>79</v>
      </c>
      <c r="AY313" s="18" t="s">
        <v>160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77</v>
      </c>
      <c r="BK313" s="144">
        <f>ROUND(I313*H313,2)</f>
        <v>0</v>
      </c>
      <c r="BL313" s="18" t="s">
        <v>167</v>
      </c>
      <c r="BM313" s="143" t="s">
        <v>2735</v>
      </c>
    </row>
    <row r="314" spans="2:65" s="1" customFormat="1" ht="11.25">
      <c r="B314" s="33"/>
      <c r="D314" s="145" t="s">
        <v>169</v>
      </c>
      <c r="F314" s="146" t="s">
        <v>1551</v>
      </c>
      <c r="I314" s="147"/>
      <c r="L314" s="33"/>
      <c r="M314" s="148"/>
      <c r="T314" s="54"/>
      <c r="AT314" s="18" t="s">
        <v>169</v>
      </c>
      <c r="AU314" s="18" t="s">
        <v>79</v>
      </c>
    </row>
    <row r="315" spans="2:65" s="1" customFormat="1" ht="11.25">
      <c r="B315" s="33"/>
      <c r="D315" s="193" t="s">
        <v>1254</v>
      </c>
      <c r="F315" s="194" t="s">
        <v>1552</v>
      </c>
      <c r="I315" s="147"/>
      <c r="L315" s="33"/>
      <c r="M315" s="148"/>
      <c r="T315" s="54"/>
      <c r="AT315" s="18" t="s">
        <v>1254</v>
      </c>
      <c r="AU315" s="18" t="s">
        <v>79</v>
      </c>
    </row>
    <row r="316" spans="2:65" s="15" customFormat="1" ht="11.25">
      <c r="B316" s="180"/>
      <c r="D316" s="145" t="s">
        <v>171</v>
      </c>
      <c r="E316" s="181" t="s">
        <v>19</v>
      </c>
      <c r="F316" s="182" t="s">
        <v>1553</v>
      </c>
      <c r="H316" s="181" t="s">
        <v>19</v>
      </c>
      <c r="I316" s="183"/>
      <c r="L316" s="180"/>
      <c r="M316" s="184"/>
      <c r="T316" s="185"/>
      <c r="AT316" s="181" t="s">
        <v>171</v>
      </c>
      <c r="AU316" s="181" t="s">
        <v>79</v>
      </c>
      <c r="AV316" s="15" t="s">
        <v>77</v>
      </c>
      <c r="AW316" s="15" t="s">
        <v>31</v>
      </c>
      <c r="AX316" s="15" t="s">
        <v>69</v>
      </c>
      <c r="AY316" s="181" t="s">
        <v>160</v>
      </c>
    </row>
    <row r="317" spans="2:65" s="12" customFormat="1" ht="11.25">
      <c r="B317" s="149"/>
      <c r="D317" s="145" t="s">
        <v>171</v>
      </c>
      <c r="E317" s="150" t="s">
        <v>19</v>
      </c>
      <c r="F317" s="151" t="s">
        <v>2736</v>
      </c>
      <c r="H317" s="152">
        <v>172.8</v>
      </c>
      <c r="I317" s="153"/>
      <c r="L317" s="149"/>
      <c r="M317" s="154"/>
      <c r="T317" s="155"/>
      <c r="AT317" s="150" t="s">
        <v>171</v>
      </c>
      <c r="AU317" s="150" t="s">
        <v>79</v>
      </c>
      <c r="AV317" s="12" t="s">
        <v>79</v>
      </c>
      <c r="AW317" s="12" t="s">
        <v>31</v>
      </c>
      <c r="AX317" s="12" t="s">
        <v>69</v>
      </c>
      <c r="AY317" s="150" t="s">
        <v>160</v>
      </c>
    </row>
    <row r="318" spans="2:65" s="15" customFormat="1" ht="11.25">
      <c r="B318" s="180"/>
      <c r="D318" s="145" t="s">
        <v>171</v>
      </c>
      <c r="E318" s="181" t="s">
        <v>19</v>
      </c>
      <c r="F318" s="182" t="s">
        <v>1555</v>
      </c>
      <c r="H318" s="181" t="s">
        <v>19</v>
      </c>
      <c r="I318" s="183"/>
      <c r="L318" s="180"/>
      <c r="M318" s="184"/>
      <c r="T318" s="185"/>
      <c r="AT318" s="181" t="s">
        <v>171</v>
      </c>
      <c r="AU318" s="181" t="s">
        <v>79</v>
      </c>
      <c r="AV318" s="15" t="s">
        <v>77</v>
      </c>
      <c r="AW318" s="15" t="s">
        <v>31</v>
      </c>
      <c r="AX318" s="15" t="s">
        <v>69</v>
      </c>
      <c r="AY318" s="181" t="s">
        <v>160</v>
      </c>
    </row>
    <row r="319" spans="2:65" s="12" customFormat="1" ht="11.25">
      <c r="B319" s="149"/>
      <c r="D319" s="145" t="s">
        <v>171</v>
      </c>
      <c r="E319" s="150" t="s">
        <v>19</v>
      </c>
      <c r="F319" s="151" t="s">
        <v>2737</v>
      </c>
      <c r="H319" s="152">
        <v>146.363</v>
      </c>
      <c r="I319" s="153"/>
      <c r="L319" s="149"/>
      <c r="M319" s="154"/>
      <c r="T319" s="155"/>
      <c r="AT319" s="150" t="s">
        <v>171</v>
      </c>
      <c r="AU319" s="150" t="s">
        <v>79</v>
      </c>
      <c r="AV319" s="12" t="s">
        <v>79</v>
      </c>
      <c r="AW319" s="12" t="s">
        <v>31</v>
      </c>
      <c r="AX319" s="12" t="s">
        <v>69</v>
      </c>
      <c r="AY319" s="150" t="s">
        <v>160</v>
      </c>
    </row>
    <row r="320" spans="2:65" s="13" customFormat="1" ht="11.25">
      <c r="B320" s="156"/>
      <c r="D320" s="145" t="s">
        <v>171</v>
      </c>
      <c r="E320" s="157" t="s">
        <v>19</v>
      </c>
      <c r="F320" s="158" t="s">
        <v>184</v>
      </c>
      <c r="H320" s="159">
        <v>319.16300000000001</v>
      </c>
      <c r="I320" s="160"/>
      <c r="L320" s="156"/>
      <c r="M320" s="161"/>
      <c r="T320" s="162"/>
      <c r="AT320" s="157" t="s">
        <v>171</v>
      </c>
      <c r="AU320" s="157" t="s">
        <v>79</v>
      </c>
      <c r="AV320" s="13" t="s">
        <v>167</v>
      </c>
      <c r="AW320" s="13" t="s">
        <v>31</v>
      </c>
      <c r="AX320" s="13" t="s">
        <v>77</v>
      </c>
      <c r="AY320" s="157" t="s">
        <v>160</v>
      </c>
    </row>
    <row r="321" spans="2:65" s="1" customFormat="1" ht="24.2" customHeight="1">
      <c r="B321" s="33"/>
      <c r="C321" s="132" t="s">
        <v>489</v>
      </c>
      <c r="D321" s="132" t="s">
        <v>162</v>
      </c>
      <c r="E321" s="133" t="s">
        <v>1557</v>
      </c>
      <c r="F321" s="134" t="s">
        <v>1558</v>
      </c>
      <c r="G321" s="135" t="s">
        <v>165</v>
      </c>
      <c r="H321" s="136">
        <v>19149.78</v>
      </c>
      <c r="I321" s="137"/>
      <c r="J321" s="138">
        <f>ROUND(I321*H321,2)</f>
        <v>0</v>
      </c>
      <c r="K321" s="134" t="s">
        <v>1251</v>
      </c>
      <c r="L321" s="33"/>
      <c r="M321" s="139" t="s">
        <v>19</v>
      </c>
      <c r="N321" s="140" t="s">
        <v>40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167</v>
      </c>
      <c r="AT321" s="143" t="s">
        <v>162</v>
      </c>
      <c r="AU321" s="143" t="s">
        <v>79</v>
      </c>
      <c r="AY321" s="18" t="s">
        <v>160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77</v>
      </c>
      <c r="BK321" s="144">
        <f>ROUND(I321*H321,2)</f>
        <v>0</v>
      </c>
      <c r="BL321" s="18" t="s">
        <v>167</v>
      </c>
      <c r="BM321" s="143" t="s">
        <v>2738</v>
      </c>
    </row>
    <row r="322" spans="2:65" s="1" customFormat="1" ht="19.5">
      <c r="B322" s="33"/>
      <c r="D322" s="145" t="s">
        <v>169</v>
      </c>
      <c r="F322" s="146" t="s">
        <v>1560</v>
      </c>
      <c r="I322" s="147"/>
      <c r="L322" s="33"/>
      <c r="M322" s="148"/>
      <c r="T322" s="54"/>
      <c r="AT322" s="18" t="s">
        <v>169</v>
      </c>
      <c r="AU322" s="18" t="s">
        <v>79</v>
      </c>
    </row>
    <row r="323" spans="2:65" s="1" customFormat="1" ht="11.25">
      <c r="B323" s="33"/>
      <c r="D323" s="193" t="s">
        <v>1254</v>
      </c>
      <c r="F323" s="194" t="s">
        <v>1561</v>
      </c>
      <c r="I323" s="147"/>
      <c r="L323" s="33"/>
      <c r="M323" s="148"/>
      <c r="T323" s="54"/>
      <c r="AT323" s="18" t="s">
        <v>1254</v>
      </c>
      <c r="AU323" s="18" t="s">
        <v>79</v>
      </c>
    </row>
    <row r="324" spans="2:65" s="15" customFormat="1" ht="11.25">
      <c r="B324" s="180"/>
      <c r="D324" s="145" t="s">
        <v>171</v>
      </c>
      <c r="E324" s="181" t="s">
        <v>19</v>
      </c>
      <c r="F324" s="182" t="s">
        <v>1562</v>
      </c>
      <c r="H324" s="181" t="s">
        <v>19</v>
      </c>
      <c r="I324" s="183"/>
      <c r="L324" s="180"/>
      <c r="M324" s="184"/>
      <c r="T324" s="185"/>
      <c r="AT324" s="181" t="s">
        <v>171</v>
      </c>
      <c r="AU324" s="181" t="s">
        <v>79</v>
      </c>
      <c r="AV324" s="15" t="s">
        <v>77</v>
      </c>
      <c r="AW324" s="15" t="s">
        <v>31</v>
      </c>
      <c r="AX324" s="15" t="s">
        <v>69</v>
      </c>
      <c r="AY324" s="181" t="s">
        <v>160</v>
      </c>
    </row>
    <row r="325" spans="2:65" s="12" customFormat="1" ht="11.25">
      <c r="B325" s="149"/>
      <c r="D325" s="145" t="s">
        <v>171</v>
      </c>
      <c r="E325" s="150" t="s">
        <v>19</v>
      </c>
      <c r="F325" s="151" t="s">
        <v>2739</v>
      </c>
      <c r="H325" s="152">
        <v>19149.78</v>
      </c>
      <c r="I325" s="153"/>
      <c r="L325" s="149"/>
      <c r="M325" s="154"/>
      <c r="T325" s="155"/>
      <c r="AT325" s="150" t="s">
        <v>171</v>
      </c>
      <c r="AU325" s="150" t="s">
        <v>79</v>
      </c>
      <c r="AV325" s="12" t="s">
        <v>79</v>
      </c>
      <c r="AW325" s="12" t="s">
        <v>31</v>
      </c>
      <c r="AX325" s="12" t="s">
        <v>77</v>
      </c>
      <c r="AY325" s="150" t="s">
        <v>160</v>
      </c>
    </row>
    <row r="326" spans="2:65" s="1" customFormat="1" ht="21.75" customHeight="1">
      <c r="B326" s="33"/>
      <c r="C326" s="132" t="s">
        <v>495</v>
      </c>
      <c r="D326" s="132" t="s">
        <v>162</v>
      </c>
      <c r="E326" s="133" t="s">
        <v>1564</v>
      </c>
      <c r="F326" s="134" t="s">
        <v>1565</v>
      </c>
      <c r="G326" s="135" t="s">
        <v>165</v>
      </c>
      <c r="H326" s="136">
        <v>319.16300000000001</v>
      </c>
      <c r="I326" s="137"/>
      <c r="J326" s="138">
        <f>ROUND(I326*H326,2)</f>
        <v>0</v>
      </c>
      <c r="K326" s="134" t="s">
        <v>1251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167</v>
      </c>
      <c r="AT326" s="143" t="s">
        <v>162</v>
      </c>
      <c r="AU326" s="143" t="s">
        <v>79</v>
      </c>
      <c r="AY326" s="18" t="s">
        <v>160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77</v>
      </c>
      <c r="BK326" s="144">
        <f>ROUND(I326*H326,2)</f>
        <v>0</v>
      </c>
      <c r="BL326" s="18" t="s">
        <v>167</v>
      </c>
      <c r="BM326" s="143" t="s">
        <v>2740</v>
      </c>
    </row>
    <row r="327" spans="2:65" s="1" customFormat="1" ht="11.25">
      <c r="B327" s="33"/>
      <c r="D327" s="145" t="s">
        <v>169</v>
      </c>
      <c r="F327" s="146" t="s">
        <v>1567</v>
      </c>
      <c r="I327" s="147"/>
      <c r="L327" s="33"/>
      <c r="M327" s="148"/>
      <c r="T327" s="54"/>
      <c r="AT327" s="18" t="s">
        <v>169</v>
      </c>
      <c r="AU327" s="18" t="s">
        <v>79</v>
      </c>
    </row>
    <row r="328" spans="2:65" s="1" customFormat="1" ht="11.25">
      <c r="B328" s="33"/>
      <c r="D328" s="193" t="s">
        <v>1254</v>
      </c>
      <c r="F328" s="194" t="s">
        <v>1568</v>
      </c>
      <c r="I328" s="147"/>
      <c r="L328" s="33"/>
      <c r="M328" s="148"/>
      <c r="T328" s="54"/>
      <c r="AT328" s="18" t="s">
        <v>1254</v>
      </c>
      <c r="AU328" s="18" t="s">
        <v>79</v>
      </c>
    </row>
    <row r="329" spans="2:65" s="1" customFormat="1" ht="16.5" customHeight="1">
      <c r="B329" s="33"/>
      <c r="C329" s="132" t="s">
        <v>500</v>
      </c>
      <c r="D329" s="132" t="s">
        <v>162</v>
      </c>
      <c r="E329" s="133" t="s">
        <v>1604</v>
      </c>
      <c r="F329" s="134" t="s">
        <v>1605</v>
      </c>
      <c r="G329" s="135" t="s">
        <v>165</v>
      </c>
      <c r="H329" s="136">
        <v>6.1139999999999999</v>
      </c>
      <c r="I329" s="137"/>
      <c r="J329" s="138">
        <f>ROUND(I329*H329,2)</f>
        <v>0</v>
      </c>
      <c r="K329" s="134" t="s">
        <v>1251</v>
      </c>
      <c r="L329" s="33"/>
      <c r="M329" s="139" t="s">
        <v>19</v>
      </c>
      <c r="N329" s="140" t="s">
        <v>40</v>
      </c>
      <c r="P329" s="141">
        <f>O329*H329</f>
        <v>0</v>
      </c>
      <c r="Q329" s="141">
        <v>0.12</v>
      </c>
      <c r="R329" s="141">
        <f>Q329*H329</f>
        <v>0.73368</v>
      </c>
      <c r="S329" s="141">
        <v>2.4900000000000002</v>
      </c>
      <c r="T329" s="142">
        <f>S329*H329</f>
        <v>15.22386</v>
      </c>
      <c r="AR329" s="143" t="s">
        <v>167</v>
      </c>
      <c r="AT329" s="143" t="s">
        <v>162</v>
      </c>
      <c r="AU329" s="143" t="s">
        <v>79</v>
      </c>
      <c r="AY329" s="18" t="s">
        <v>160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8" t="s">
        <v>77</v>
      </c>
      <c r="BK329" s="144">
        <f>ROUND(I329*H329,2)</f>
        <v>0</v>
      </c>
      <c r="BL329" s="18" t="s">
        <v>167</v>
      </c>
      <c r="BM329" s="143" t="s">
        <v>2741</v>
      </c>
    </row>
    <row r="330" spans="2:65" s="1" customFormat="1" ht="11.25">
      <c r="B330" s="33"/>
      <c r="D330" s="145" t="s">
        <v>169</v>
      </c>
      <c r="F330" s="146" t="s">
        <v>1607</v>
      </c>
      <c r="I330" s="147"/>
      <c r="L330" s="33"/>
      <c r="M330" s="148"/>
      <c r="T330" s="54"/>
      <c r="AT330" s="18" t="s">
        <v>169</v>
      </c>
      <c r="AU330" s="18" t="s">
        <v>79</v>
      </c>
    </row>
    <row r="331" spans="2:65" s="1" customFormat="1" ht="11.25">
      <c r="B331" s="33"/>
      <c r="D331" s="193" t="s">
        <v>1254</v>
      </c>
      <c r="F331" s="194" t="s">
        <v>1608</v>
      </c>
      <c r="I331" s="147"/>
      <c r="L331" s="33"/>
      <c r="M331" s="148"/>
      <c r="T331" s="54"/>
      <c r="AT331" s="18" t="s">
        <v>1254</v>
      </c>
      <c r="AU331" s="18" t="s">
        <v>79</v>
      </c>
    </row>
    <row r="332" spans="2:65" s="15" customFormat="1" ht="11.25">
      <c r="B332" s="180"/>
      <c r="D332" s="145" t="s">
        <v>171</v>
      </c>
      <c r="E332" s="181" t="s">
        <v>19</v>
      </c>
      <c r="F332" s="182" t="s">
        <v>2742</v>
      </c>
      <c r="H332" s="181" t="s">
        <v>19</v>
      </c>
      <c r="I332" s="183"/>
      <c r="L332" s="180"/>
      <c r="M332" s="184"/>
      <c r="T332" s="185"/>
      <c r="AT332" s="181" t="s">
        <v>171</v>
      </c>
      <c r="AU332" s="181" t="s">
        <v>79</v>
      </c>
      <c r="AV332" s="15" t="s">
        <v>77</v>
      </c>
      <c r="AW332" s="15" t="s">
        <v>31</v>
      </c>
      <c r="AX332" s="15" t="s">
        <v>69</v>
      </c>
      <c r="AY332" s="181" t="s">
        <v>160</v>
      </c>
    </row>
    <row r="333" spans="2:65" s="12" customFormat="1" ht="11.25">
      <c r="B333" s="149"/>
      <c r="D333" s="145" t="s">
        <v>171</v>
      </c>
      <c r="E333" s="150" t="s">
        <v>19</v>
      </c>
      <c r="F333" s="151" t="s">
        <v>2743</v>
      </c>
      <c r="H333" s="152">
        <v>2.5670000000000002</v>
      </c>
      <c r="I333" s="153"/>
      <c r="L333" s="149"/>
      <c r="M333" s="154"/>
      <c r="T333" s="155"/>
      <c r="AT333" s="150" t="s">
        <v>171</v>
      </c>
      <c r="AU333" s="150" t="s">
        <v>79</v>
      </c>
      <c r="AV333" s="12" t="s">
        <v>79</v>
      </c>
      <c r="AW333" s="12" t="s">
        <v>31</v>
      </c>
      <c r="AX333" s="12" t="s">
        <v>69</v>
      </c>
      <c r="AY333" s="150" t="s">
        <v>160</v>
      </c>
    </row>
    <row r="334" spans="2:65" s="15" customFormat="1" ht="11.25">
      <c r="B334" s="180"/>
      <c r="D334" s="145" t="s">
        <v>171</v>
      </c>
      <c r="E334" s="181" t="s">
        <v>19</v>
      </c>
      <c r="F334" s="182" t="s">
        <v>2744</v>
      </c>
      <c r="H334" s="181" t="s">
        <v>19</v>
      </c>
      <c r="I334" s="183"/>
      <c r="L334" s="180"/>
      <c r="M334" s="184"/>
      <c r="T334" s="185"/>
      <c r="AT334" s="181" t="s">
        <v>171</v>
      </c>
      <c r="AU334" s="181" t="s">
        <v>79</v>
      </c>
      <c r="AV334" s="15" t="s">
        <v>77</v>
      </c>
      <c r="AW334" s="15" t="s">
        <v>31</v>
      </c>
      <c r="AX334" s="15" t="s">
        <v>69</v>
      </c>
      <c r="AY334" s="181" t="s">
        <v>160</v>
      </c>
    </row>
    <row r="335" spans="2:65" s="12" customFormat="1" ht="11.25">
      <c r="B335" s="149"/>
      <c r="D335" s="145" t="s">
        <v>171</v>
      </c>
      <c r="E335" s="150" t="s">
        <v>19</v>
      </c>
      <c r="F335" s="151" t="s">
        <v>2745</v>
      </c>
      <c r="H335" s="152">
        <v>3.0670000000000002</v>
      </c>
      <c r="I335" s="153"/>
      <c r="L335" s="149"/>
      <c r="M335" s="154"/>
      <c r="T335" s="155"/>
      <c r="AT335" s="150" t="s">
        <v>171</v>
      </c>
      <c r="AU335" s="150" t="s">
        <v>79</v>
      </c>
      <c r="AV335" s="12" t="s">
        <v>79</v>
      </c>
      <c r="AW335" s="12" t="s">
        <v>31</v>
      </c>
      <c r="AX335" s="12" t="s">
        <v>69</v>
      </c>
      <c r="AY335" s="150" t="s">
        <v>160</v>
      </c>
    </row>
    <row r="336" spans="2:65" s="15" customFormat="1" ht="11.25">
      <c r="B336" s="180"/>
      <c r="D336" s="145" t="s">
        <v>171</v>
      </c>
      <c r="E336" s="181" t="s">
        <v>19</v>
      </c>
      <c r="F336" s="182" t="s">
        <v>2746</v>
      </c>
      <c r="H336" s="181" t="s">
        <v>19</v>
      </c>
      <c r="I336" s="183"/>
      <c r="L336" s="180"/>
      <c r="M336" s="184"/>
      <c r="T336" s="185"/>
      <c r="AT336" s="181" t="s">
        <v>171</v>
      </c>
      <c r="AU336" s="181" t="s">
        <v>79</v>
      </c>
      <c r="AV336" s="15" t="s">
        <v>77</v>
      </c>
      <c r="AW336" s="15" t="s">
        <v>31</v>
      </c>
      <c r="AX336" s="15" t="s">
        <v>69</v>
      </c>
      <c r="AY336" s="181" t="s">
        <v>160</v>
      </c>
    </row>
    <row r="337" spans="2:65" s="12" customFormat="1" ht="11.25">
      <c r="B337" s="149"/>
      <c r="D337" s="145" t="s">
        <v>171</v>
      </c>
      <c r="E337" s="150" t="s">
        <v>19</v>
      </c>
      <c r="F337" s="151" t="s">
        <v>2747</v>
      </c>
      <c r="H337" s="152">
        <v>0.48</v>
      </c>
      <c r="I337" s="153"/>
      <c r="L337" s="149"/>
      <c r="M337" s="154"/>
      <c r="T337" s="155"/>
      <c r="AT337" s="150" t="s">
        <v>171</v>
      </c>
      <c r="AU337" s="150" t="s">
        <v>79</v>
      </c>
      <c r="AV337" s="12" t="s">
        <v>79</v>
      </c>
      <c r="AW337" s="12" t="s">
        <v>31</v>
      </c>
      <c r="AX337" s="12" t="s">
        <v>69</v>
      </c>
      <c r="AY337" s="150" t="s">
        <v>160</v>
      </c>
    </row>
    <row r="338" spans="2:65" s="13" customFormat="1" ht="11.25">
      <c r="B338" s="156"/>
      <c r="D338" s="145" t="s">
        <v>171</v>
      </c>
      <c r="E338" s="157" t="s">
        <v>19</v>
      </c>
      <c r="F338" s="158" t="s">
        <v>184</v>
      </c>
      <c r="H338" s="159">
        <v>6.1140000000000008</v>
      </c>
      <c r="I338" s="160"/>
      <c r="L338" s="156"/>
      <c r="M338" s="161"/>
      <c r="T338" s="162"/>
      <c r="AT338" s="157" t="s">
        <v>171</v>
      </c>
      <c r="AU338" s="157" t="s">
        <v>79</v>
      </c>
      <c r="AV338" s="13" t="s">
        <v>167</v>
      </c>
      <c r="AW338" s="13" t="s">
        <v>31</v>
      </c>
      <c r="AX338" s="13" t="s">
        <v>77</v>
      </c>
      <c r="AY338" s="157" t="s">
        <v>160</v>
      </c>
    </row>
    <row r="339" spans="2:65" s="1" customFormat="1" ht="16.5" customHeight="1">
      <c r="B339" s="33"/>
      <c r="C339" s="132" t="s">
        <v>504</v>
      </c>
      <c r="D339" s="132" t="s">
        <v>162</v>
      </c>
      <c r="E339" s="133" t="s">
        <v>1611</v>
      </c>
      <c r="F339" s="134" t="s">
        <v>1612</v>
      </c>
      <c r="G339" s="135" t="s">
        <v>165</v>
      </c>
      <c r="H339" s="136">
        <v>8.1549999999999994</v>
      </c>
      <c r="I339" s="137"/>
      <c r="J339" s="138">
        <f>ROUND(I339*H339,2)</f>
        <v>0</v>
      </c>
      <c r="K339" s="134" t="s">
        <v>1251</v>
      </c>
      <c r="L339" s="33"/>
      <c r="M339" s="139" t="s">
        <v>19</v>
      </c>
      <c r="N339" s="140" t="s">
        <v>40</v>
      </c>
      <c r="P339" s="141">
        <f>O339*H339</f>
        <v>0</v>
      </c>
      <c r="Q339" s="141">
        <v>0.12171</v>
      </c>
      <c r="R339" s="141">
        <f>Q339*H339</f>
        <v>0.99254504999999993</v>
      </c>
      <c r="S339" s="141">
        <v>2.4</v>
      </c>
      <c r="T339" s="142">
        <f>S339*H339</f>
        <v>19.571999999999999</v>
      </c>
      <c r="AR339" s="143" t="s">
        <v>167</v>
      </c>
      <c r="AT339" s="143" t="s">
        <v>162</v>
      </c>
      <c r="AU339" s="143" t="s">
        <v>79</v>
      </c>
      <c r="AY339" s="18" t="s">
        <v>160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8" t="s">
        <v>77</v>
      </c>
      <c r="BK339" s="144">
        <f>ROUND(I339*H339,2)</f>
        <v>0</v>
      </c>
      <c r="BL339" s="18" t="s">
        <v>167</v>
      </c>
      <c r="BM339" s="143" t="s">
        <v>2748</v>
      </c>
    </row>
    <row r="340" spans="2:65" s="1" customFormat="1" ht="11.25">
      <c r="B340" s="33"/>
      <c r="D340" s="145" t="s">
        <v>169</v>
      </c>
      <c r="F340" s="146" t="s">
        <v>1614</v>
      </c>
      <c r="I340" s="147"/>
      <c r="L340" s="33"/>
      <c r="M340" s="148"/>
      <c r="T340" s="54"/>
      <c r="AT340" s="18" t="s">
        <v>169</v>
      </c>
      <c r="AU340" s="18" t="s">
        <v>79</v>
      </c>
    </row>
    <row r="341" spans="2:65" s="1" customFormat="1" ht="11.25">
      <c r="B341" s="33"/>
      <c r="D341" s="193" t="s">
        <v>1254</v>
      </c>
      <c r="F341" s="194" t="s">
        <v>1615</v>
      </c>
      <c r="I341" s="147"/>
      <c r="L341" s="33"/>
      <c r="M341" s="148"/>
      <c r="T341" s="54"/>
      <c r="AT341" s="18" t="s">
        <v>1254</v>
      </c>
      <c r="AU341" s="18" t="s">
        <v>79</v>
      </c>
    </row>
    <row r="342" spans="2:65" s="15" customFormat="1" ht="11.25">
      <c r="B342" s="180"/>
      <c r="D342" s="145" t="s">
        <v>171</v>
      </c>
      <c r="E342" s="181" t="s">
        <v>19</v>
      </c>
      <c r="F342" s="182" t="s">
        <v>2749</v>
      </c>
      <c r="H342" s="181" t="s">
        <v>19</v>
      </c>
      <c r="I342" s="183"/>
      <c r="L342" s="180"/>
      <c r="M342" s="184"/>
      <c r="T342" s="185"/>
      <c r="AT342" s="181" t="s">
        <v>171</v>
      </c>
      <c r="AU342" s="181" t="s">
        <v>79</v>
      </c>
      <c r="AV342" s="15" t="s">
        <v>77</v>
      </c>
      <c r="AW342" s="15" t="s">
        <v>31</v>
      </c>
      <c r="AX342" s="15" t="s">
        <v>69</v>
      </c>
      <c r="AY342" s="181" t="s">
        <v>160</v>
      </c>
    </row>
    <row r="343" spans="2:65" s="12" customFormat="1" ht="11.25">
      <c r="B343" s="149"/>
      <c r="D343" s="145" t="s">
        <v>171</v>
      </c>
      <c r="E343" s="150" t="s">
        <v>19</v>
      </c>
      <c r="F343" s="151" t="s">
        <v>2750</v>
      </c>
      <c r="H343" s="152">
        <v>2.7010000000000001</v>
      </c>
      <c r="I343" s="153"/>
      <c r="L343" s="149"/>
      <c r="M343" s="154"/>
      <c r="T343" s="155"/>
      <c r="AT343" s="150" t="s">
        <v>171</v>
      </c>
      <c r="AU343" s="150" t="s">
        <v>79</v>
      </c>
      <c r="AV343" s="12" t="s">
        <v>79</v>
      </c>
      <c r="AW343" s="12" t="s">
        <v>31</v>
      </c>
      <c r="AX343" s="12" t="s">
        <v>69</v>
      </c>
      <c r="AY343" s="150" t="s">
        <v>160</v>
      </c>
    </row>
    <row r="344" spans="2:65" s="15" customFormat="1" ht="11.25">
      <c r="B344" s="180"/>
      <c r="D344" s="145" t="s">
        <v>171</v>
      </c>
      <c r="E344" s="181" t="s">
        <v>19</v>
      </c>
      <c r="F344" s="182" t="s">
        <v>2751</v>
      </c>
      <c r="H344" s="181" t="s">
        <v>19</v>
      </c>
      <c r="I344" s="183"/>
      <c r="L344" s="180"/>
      <c r="M344" s="184"/>
      <c r="T344" s="185"/>
      <c r="AT344" s="181" t="s">
        <v>171</v>
      </c>
      <c r="AU344" s="181" t="s">
        <v>79</v>
      </c>
      <c r="AV344" s="15" t="s">
        <v>77</v>
      </c>
      <c r="AW344" s="15" t="s">
        <v>31</v>
      </c>
      <c r="AX344" s="15" t="s">
        <v>69</v>
      </c>
      <c r="AY344" s="181" t="s">
        <v>160</v>
      </c>
    </row>
    <row r="345" spans="2:65" s="12" customFormat="1" ht="11.25">
      <c r="B345" s="149"/>
      <c r="D345" s="145" t="s">
        <v>171</v>
      </c>
      <c r="E345" s="150" t="s">
        <v>19</v>
      </c>
      <c r="F345" s="151" t="s">
        <v>2752</v>
      </c>
      <c r="H345" s="152">
        <v>5.2140000000000004</v>
      </c>
      <c r="I345" s="153"/>
      <c r="L345" s="149"/>
      <c r="M345" s="154"/>
      <c r="T345" s="155"/>
      <c r="AT345" s="150" t="s">
        <v>171</v>
      </c>
      <c r="AU345" s="150" t="s">
        <v>79</v>
      </c>
      <c r="AV345" s="12" t="s">
        <v>79</v>
      </c>
      <c r="AW345" s="12" t="s">
        <v>31</v>
      </c>
      <c r="AX345" s="12" t="s">
        <v>69</v>
      </c>
      <c r="AY345" s="150" t="s">
        <v>160</v>
      </c>
    </row>
    <row r="346" spans="2:65" s="15" customFormat="1" ht="11.25">
      <c r="B346" s="180"/>
      <c r="D346" s="145" t="s">
        <v>171</v>
      </c>
      <c r="E346" s="181" t="s">
        <v>19</v>
      </c>
      <c r="F346" s="182" t="s">
        <v>2753</v>
      </c>
      <c r="H346" s="181" t="s">
        <v>19</v>
      </c>
      <c r="I346" s="183"/>
      <c r="L346" s="180"/>
      <c r="M346" s="184"/>
      <c r="T346" s="185"/>
      <c r="AT346" s="181" t="s">
        <v>171</v>
      </c>
      <c r="AU346" s="181" t="s">
        <v>79</v>
      </c>
      <c r="AV346" s="15" t="s">
        <v>77</v>
      </c>
      <c r="AW346" s="15" t="s">
        <v>31</v>
      </c>
      <c r="AX346" s="15" t="s">
        <v>69</v>
      </c>
      <c r="AY346" s="181" t="s">
        <v>160</v>
      </c>
    </row>
    <row r="347" spans="2:65" s="12" customFormat="1" ht="11.25">
      <c r="B347" s="149"/>
      <c r="D347" s="145" t="s">
        <v>171</v>
      </c>
      <c r="E347" s="150" t="s">
        <v>19</v>
      </c>
      <c r="F347" s="151" t="s">
        <v>2754</v>
      </c>
      <c r="H347" s="152">
        <v>0.24</v>
      </c>
      <c r="I347" s="153"/>
      <c r="L347" s="149"/>
      <c r="M347" s="154"/>
      <c r="T347" s="155"/>
      <c r="AT347" s="150" t="s">
        <v>171</v>
      </c>
      <c r="AU347" s="150" t="s">
        <v>79</v>
      </c>
      <c r="AV347" s="12" t="s">
        <v>79</v>
      </c>
      <c r="AW347" s="12" t="s">
        <v>31</v>
      </c>
      <c r="AX347" s="12" t="s">
        <v>69</v>
      </c>
      <c r="AY347" s="150" t="s">
        <v>160</v>
      </c>
    </row>
    <row r="348" spans="2:65" s="13" customFormat="1" ht="11.25">
      <c r="B348" s="156"/>
      <c r="D348" s="145" t="s">
        <v>171</v>
      </c>
      <c r="E348" s="157" t="s">
        <v>19</v>
      </c>
      <c r="F348" s="158" t="s">
        <v>184</v>
      </c>
      <c r="H348" s="159">
        <v>8.1550000000000011</v>
      </c>
      <c r="I348" s="160"/>
      <c r="L348" s="156"/>
      <c r="M348" s="161"/>
      <c r="T348" s="162"/>
      <c r="AT348" s="157" t="s">
        <v>171</v>
      </c>
      <c r="AU348" s="157" t="s">
        <v>79</v>
      </c>
      <c r="AV348" s="13" t="s">
        <v>167</v>
      </c>
      <c r="AW348" s="13" t="s">
        <v>31</v>
      </c>
      <c r="AX348" s="13" t="s">
        <v>77</v>
      </c>
      <c r="AY348" s="157" t="s">
        <v>160</v>
      </c>
    </row>
    <row r="349" spans="2:65" s="1" customFormat="1" ht="16.5" customHeight="1">
      <c r="B349" s="33"/>
      <c r="C349" s="132" t="s">
        <v>509</v>
      </c>
      <c r="D349" s="132" t="s">
        <v>162</v>
      </c>
      <c r="E349" s="133" t="s">
        <v>1618</v>
      </c>
      <c r="F349" s="134" t="s">
        <v>1619</v>
      </c>
      <c r="G349" s="135" t="s">
        <v>298</v>
      </c>
      <c r="H349" s="136">
        <v>20.25</v>
      </c>
      <c r="I349" s="137"/>
      <c r="J349" s="138">
        <f>ROUND(I349*H349,2)</f>
        <v>0</v>
      </c>
      <c r="K349" s="134" t="s">
        <v>1251</v>
      </c>
      <c r="L349" s="33"/>
      <c r="M349" s="139" t="s">
        <v>19</v>
      </c>
      <c r="N349" s="140" t="s">
        <v>40</v>
      </c>
      <c r="P349" s="141">
        <f>O349*H349</f>
        <v>0</v>
      </c>
      <c r="Q349" s="141">
        <v>8.0000000000000007E-5</v>
      </c>
      <c r="R349" s="141">
        <f>Q349*H349</f>
        <v>1.6200000000000001E-3</v>
      </c>
      <c r="S349" s="141">
        <v>1.7999999999999999E-2</v>
      </c>
      <c r="T349" s="142">
        <f>S349*H349</f>
        <v>0.36449999999999999</v>
      </c>
      <c r="AR349" s="143" t="s">
        <v>167</v>
      </c>
      <c r="AT349" s="143" t="s">
        <v>162</v>
      </c>
      <c r="AU349" s="143" t="s">
        <v>79</v>
      </c>
      <c r="AY349" s="18" t="s">
        <v>160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8" t="s">
        <v>77</v>
      </c>
      <c r="BK349" s="144">
        <f>ROUND(I349*H349,2)</f>
        <v>0</v>
      </c>
      <c r="BL349" s="18" t="s">
        <v>167</v>
      </c>
      <c r="BM349" s="143" t="s">
        <v>2755</v>
      </c>
    </row>
    <row r="350" spans="2:65" s="1" customFormat="1" ht="11.25">
      <c r="B350" s="33"/>
      <c r="D350" s="145" t="s">
        <v>169</v>
      </c>
      <c r="F350" s="146" t="s">
        <v>1621</v>
      </c>
      <c r="I350" s="147"/>
      <c r="L350" s="33"/>
      <c r="M350" s="148"/>
      <c r="T350" s="54"/>
      <c r="AT350" s="18" t="s">
        <v>169</v>
      </c>
      <c r="AU350" s="18" t="s">
        <v>79</v>
      </c>
    </row>
    <row r="351" spans="2:65" s="1" customFormat="1" ht="11.25">
      <c r="B351" s="33"/>
      <c r="D351" s="193" t="s">
        <v>1254</v>
      </c>
      <c r="F351" s="194" t="s">
        <v>1622</v>
      </c>
      <c r="I351" s="147"/>
      <c r="L351" s="33"/>
      <c r="M351" s="148"/>
      <c r="T351" s="54"/>
      <c r="AT351" s="18" t="s">
        <v>1254</v>
      </c>
      <c r="AU351" s="18" t="s">
        <v>79</v>
      </c>
    </row>
    <row r="352" spans="2:65" s="15" customFormat="1" ht="11.25">
      <c r="B352" s="180"/>
      <c r="D352" s="145" t="s">
        <v>171</v>
      </c>
      <c r="E352" s="181" t="s">
        <v>19</v>
      </c>
      <c r="F352" s="182" t="s">
        <v>1623</v>
      </c>
      <c r="H352" s="181" t="s">
        <v>19</v>
      </c>
      <c r="I352" s="183"/>
      <c r="L352" s="180"/>
      <c r="M352" s="184"/>
      <c r="T352" s="185"/>
      <c r="AT352" s="181" t="s">
        <v>171</v>
      </c>
      <c r="AU352" s="181" t="s">
        <v>79</v>
      </c>
      <c r="AV352" s="15" t="s">
        <v>77</v>
      </c>
      <c r="AW352" s="15" t="s">
        <v>31</v>
      </c>
      <c r="AX352" s="15" t="s">
        <v>69</v>
      </c>
      <c r="AY352" s="181" t="s">
        <v>160</v>
      </c>
    </row>
    <row r="353" spans="2:65" s="12" customFormat="1" ht="11.25">
      <c r="B353" s="149"/>
      <c r="D353" s="145" t="s">
        <v>171</v>
      </c>
      <c r="E353" s="150" t="s">
        <v>19</v>
      </c>
      <c r="F353" s="151" t="s">
        <v>2756</v>
      </c>
      <c r="H353" s="152">
        <v>20.25</v>
      </c>
      <c r="I353" s="153"/>
      <c r="L353" s="149"/>
      <c r="M353" s="154"/>
      <c r="T353" s="155"/>
      <c r="AT353" s="150" t="s">
        <v>171</v>
      </c>
      <c r="AU353" s="150" t="s">
        <v>79</v>
      </c>
      <c r="AV353" s="12" t="s">
        <v>79</v>
      </c>
      <c r="AW353" s="12" t="s">
        <v>31</v>
      </c>
      <c r="AX353" s="12" t="s">
        <v>77</v>
      </c>
      <c r="AY353" s="150" t="s">
        <v>160</v>
      </c>
    </row>
    <row r="354" spans="2:65" s="1" customFormat="1" ht="16.5" customHeight="1">
      <c r="B354" s="33"/>
      <c r="C354" s="132" t="s">
        <v>515</v>
      </c>
      <c r="D354" s="132" t="s">
        <v>162</v>
      </c>
      <c r="E354" s="133" t="s">
        <v>2757</v>
      </c>
      <c r="F354" s="134" t="s">
        <v>2758</v>
      </c>
      <c r="G354" s="135" t="s">
        <v>203</v>
      </c>
      <c r="H354" s="136">
        <v>1000</v>
      </c>
      <c r="I354" s="137"/>
      <c r="J354" s="138">
        <f>ROUND(I354*H354,2)</f>
        <v>0</v>
      </c>
      <c r="K354" s="134" t="s">
        <v>19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1E-3</v>
      </c>
      <c r="T354" s="142">
        <f>S354*H354</f>
        <v>1</v>
      </c>
      <c r="AR354" s="143" t="s">
        <v>167</v>
      </c>
      <c r="AT354" s="143" t="s">
        <v>162</v>
      </c>
      <c r="AU354" s="143" t="s">
        <v>79</v>
      </c>
      <c r="AY354" s="18" t="s">
        <v>160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77</v>
      </c>
      <c r="BK354" s="144">
        <f>ROUND(I354*H354,2)</f>
        <v>0</v>
      </c>
      <c r="BL354" s="18" t="s">
        <v>167</v>
      </c>
      <c r="BM354" s="143" t="s">
        <v>2759</v>
      </c>
    </row>
    <row r="355" spans="2:65" s="1" customFormat="1" ht="11.25">
      <c r="B355" s="33"/>
      <c r="D355" s="145" t="s">
        <v>169</v>
      </c>
      <c r="F355" s="146" t="s">
        <v>2758</v>
      </c>
      <c r="I355" s="147"/>
      <c r="L355" s="33"/>
      <c r="M355" s="148"/>
      <c r="T355" s="54"/>
      <c r="AT355" s="18" t="s">
        <v>169</v>
      </c>
      <c r="AU355" s="18" t="s">
        <v>79</v>
      </c>
    </row>
    <row r="356" spans="2:65" s="15" customFormat="1" ht="11.25">
      <c r="B356" s="180"/>
      <c r="D356" s="145" t="s">
        <v>171</v>
      </c>
      <c r="E356" s="181" t="s">
        <v>19</v>
      </c>
      <c r="F356" s="182" t="s">
        <v>2760</v>
      </c>
      <c r="H356" s="181" t="s">
        <v>19</v>
      </c>
      <c r="I356" s="183"/>
      <c r="L356" s="180"/>
      <c r="M356" s="184"/>
      <c r="T356" s="185"/>
      <c r="AT356" s="181" t="s">
        <v>171</v>
      </c>
      <c r="AU356" s="181" t="s">
        <v>79</v>
      </c>
      <c r="AV356" s="15" t="s">
        <v>77</v>
      </c>
      <c r="AW356" s="15" t="s">
        <v>31</v>
      </c>
      <c r="AX356" s="15" t="s">
        <v>69</v>
      </c>
      <c r="AY356" s="181" t="s">
        <v>160</v>
      </c>
    </row>
    <row r="357" spans="2:65" s="12" customFormat="1" ht="11.25">
      <c r="B357" s="149"/>
      <c r="D357" s="145" t="s">
        <v>171</v>
      </c>
      <c r="E357" s="150" t="s">
        <v>19</v>
      </c>
      <c r="F357" s="151" t="s">
        <v>2761</v>
      </c>
      <c r="H357" s="152">
        <v>1000</v>
      </c>
      <c r="I357" s="153"/>
      <c r="L357" s="149"/>
      <c r="M357" s="154"/>
      <c r="T357" s="155"/>
      <c r="AT357" s="150" t="s">
        <v>171</v>
      </c>
      <c r="AU357" s="150" t="s">
        <v>79</v>
      </c>
      <c r="AV357" s="12" t="s">
        <v>79</v>
      </c>
      <c r="AW357" s="12" t="s">
        <v>31</v>
      </c>
      <c r="AX357" s="12" t="s">
        <v>77</v>
      </c>
      <c r="AY357" s="150" t="s">
        <v>160</v>
      </c>
    </row>
    <row r="358" spans="2:65" s="1" customFormat="1" ht="21.75" customHeight="1">
      <c r="B358" s="33"/>
      <c r="C358" s="132" t="s">
        <v>520</v>
      </c>
      <c r="D358" s="132" t="s">
        <v>162</v>
      </c>
      <c r="E358" s="133" t="s">
        <v>1625</v>
      </c>
      <c r="F358" s="134" t="s">
        <v>1626</v>
      </c>
      <c r="G358" s="135" t="s">
        <v>298</v>
      </c>
      <c r="H358" s="136">
        <v>9.5</v>
      </c>
      <c r="I358" s="137"/>
      <c r="J358" s="138">
        <f>ROUND(I358*H358,2)</f>
        <v>0</v>
      </c>
      <c r="K358" s="134" t="s">
        <v>1251</v>
      </c>
      <c r="L358" s="33"/>
      <c r="M358" s="139" t="s">
        <v>19</v>
      </c>
      <c r="N358" s="140" t="s">
        <v>40</v>
      </c>
      <c r="P358" s="141">
        <f>O358*H358</f>
        <v>0</v>
      </c>
      <c r="Q358" s="141">
        <v>7.1000000000000002E-4</v>
      </c>
      <c r="R358" s="141">
        <f>Q358*H358</f>
        <v>6.7450000000000001E-3</v>
      </c>
      <c r="S358" s="141">
        <v>0</v>
      </c>
      <c r="T358" s="142">
        <f>S358*H358</f>
        <v>0</v>
      </c>
      <c r="AR358" s="143" t="s">
        <v>167</v>
      </c>
      <c r="AT358" s="143" t="s">
        <v>162</v>
      </c>
      <c r="AU358" s="143" t="s">
        <v>79</v>
      </c>
      <c r="AY358" s="18" t="s">
        <v>160</v>
      </c>
      <c r="BE358" s="144">
        <f>IF(N358="základní",J358,0)</f>
        <v>0</v>
      </c>
      <c r="BF358" s="144">
        <f>IF(N358="snížená",J358,0)</f>
        <v>0</v>
      </c>
      <c r="BG358" s="144">
        <f>IF(N358="zákl. přenesená",J358,0)</f>
        <v>0</v>
      </c>
      <c r="BH358" s="144">
        <f>IF(N358="sníž. přenesená",J358,0)</f>
        <v>0</v>
      </c>
      <c r="BI358" s="144">
        <f>IF(N358="nulová",J358,0)</f>
        <v>0</v>
      </c>
      <c r="BJ358" s="18" t="s">
        <v>77</v>
      </c>
      <c r="BK358" s="144">
        <f>ROUND(I358*H358,2)</f>
        <v>0</v>
      </c>
      <c r="BL358" s="18" t="s">
        <v>167</v>
      </c>
      <c r="BM358" s="143" t="s">
        <v>2762</v>
      </c>
    </row>
    <row r="359" spans="2:65" s="1" customFormat="1" ht="19.5">
      <c r="B359" s="33"/>
      <c r="D359" s="145" t="s">
        <v>169</v>
      </c>
      <c r="F359" s="146" t="s">
        <v>1628</v>
      </c>
      <c r="I359" s="147"/>
      <c r="L359" s="33"/>
      <c r="M359" s="148"/>
      <c r="T359" s="54"/>
      <c r="AT359" s="18" t="s">
        <v>169</v>
      </c>
      <c r="AU359" s="18" t="s">
        <v>79</v>
      </c>
    </row>
    <row r="360" spans="2:65" s="1" customFormat="1" ht="11.25">
      <c r="B360" s="33"/>
      <c r="D360" s="193" t="s">
        <v>1254</v>
      </c>
      <c r="F360" s="194" t="s">
        <v>1629</v>
      </c>
      <c r="I360" s="147"/>
      <c r="L360" s="33"/>
      <c r="M360" s="148"/>
      <c r="T360" s="54"/>
      <c r="AT360" s="18" t="s">
        <v>1254</v>
      </c>
      <c r="AU360" s="18" t="s">
        <v>79</v>
      </c>
    </row>
    <row r="361" spans="2:65" s="15" customFormat="1" ht="11.25">
      <c r="B361" s="180"/>
      <c r="D361" s="145" t="s">
        <v>171</v>
      </c>
      <c r="E361" s="181" t="s">
        <v>19</v>
      </c>
      <c r="F361" s="182" t="s">
        <v>1616</v>
      </c>
      <c r="H361" s="181" t="s">
        <v>19</v>
      </c>
      <c r="I361" s="183"/>
      <c r="L361" s="180"/>
      <c r="M361" s="184"/>
      <c r="T361" s="185"/>
      <c r="AT361" s="181" t="s">
        <v>171</v>
      </c>
      <c r="AU361" s="181" t="s">
        <v>79</v>
      </c>
      <c r="AV361" s="15" t="s">
        <v>77</v>
      </c>
      <c r="AW361" s="15" t="s">
        <v>31</v>
      </c>
      <c r="AX361" s="15" t="s">
        <v>69</v>
      </c>
      <c r="AY361" s="181" t="s">
        <v>160</v>
      </c>
    </row>
    <row r="362" spans="2:65" s="12" customFormat="1" ht="11.25">
      <c r="B362" s="149"/>
      <c r="D362" s="145" t="s">
        <v>171</v>
      </c>
      <c r="E362" s="150" t="s">
        <v>19</v>
      </c>
      <c r="F362" s="151" t="s">
        <v>2763</v>
      </c>
      <c r="H362" s="152">
        <v>9.5</v>
      </c>
      <c r="I362" s="153"/>
      <c r="L362" s="149"/>
      <c r="M362" s="154"/>
      <c r="T362" s="155"/>
      <c r="AT362" s="150" t="s">
        <v>171</v>
      </c>
      <c r="AU362" s="150" t="s">
        <v>79</v>
      </c>
      <c r="AV362" s="12" t="s">
        <v>79</v>
      </c>
      <c r="AW362" s="12" t="s">
        <v>31</v>
      </c>
      <c r="AX362" s="12" t="s">
        <v>77</v>
      </c>
      <c r="AY362" s="150" t="s">
        <v>160</v>
      </c>
    </row>
    <row r="363" spans="2:65" s="1" customFormat="1" ht="16.5" customHeight="1">
      <c r="B363" s="33"/>
      <c r="C363" s="132" t="s">
        <v>525</v>
      </c>
      <c r="D363" s="132" t="s">
        <v>162</v>
      </c>
      <c r="E363" s="133" t="s">
        <v>1630</v>
      </c>
      <c r="F363" s="134" t="s">
        <v>1631</v>
      </c>
      <c r="G363" s="135" t="s">
        <v>298</v>
      </c>
      <c r="H363" s="136">
        <v>9.5</v>
      </c>
      <c r="I363" s="137"/>
      <c r="J363" s="138">
        <f>ROUND(I363*H363,2)</f>
        <v>0</v>
      </c>
      <c r="K363" s="134" t="s">
        <v>1251</v>
      </c>
      <c r="L363" s="33"/>
      <c r="M363" s="139" t="s">
        <v>19</v>
      </c>
      <c r="N363" s="140" t="s">
        <v>40</v>
      </c>
      <c r="P363" s="141">
        <f>O363*H363</f>
        <v>0</v>
      </c>
      <c r="Q363" s="141">
        <v>8.0000000000000004E-4</v>
      </c>
      <c r="R363" s="141">
        <f>Q363*H363</f>
        <v>7.6E-3</v>
      </c>
      <c r="S363" s="141">
        <v>0</v>
      </c>
      <c r="T363" s="142">
        <f>S363*H363</f>
        <v>0</v>
      </c>
      <c r="AR363" s="143" t="s">
        <v>167</v>
      </c>
      <c r="AT363" s="143" t="s">
        <v>162</v>
      </c>
      <c r="AU363" s="143" t="s">
        <v>79</v>
      </c>
      <c r="AY363" s="18" t="s">
        <v>160</v>
      </c>
      <c r="BE363" s="144">
        <f>IF(N363="základní",J363,0)</f>
        <v>0</v>
      </c>
      <c r="BF363" s="144">
        <f>IF(N363="snížená",J363,0)</f>
        <v>0</v>
      </c>
      <c r="BG363" s="144">
        <f>IF(N363="zákl. přenesená",J363,0)</f>
        <v>0</v>
      </c>
      <c r="BH363" s="144">
        <f>IF(N363="sníž. přenesená",J363,0)</f>
        <v>0</v>
      </c>
      <c r="BI363" s="144">
        <f>IF(N363="nulová",J363,0)</f>
        <v>0</v>
      </c>
      <c r="BJ363" s="18" t="s">
        <v>77</v>
      </c>
      <c r="BK363" s="144">
        <f>ROUND(I363*H363,2)</f>
        <v>0</v>
      </c>
      <c r="BL363" s="18" t="s">
        <v>167</v>
      </c>
      <c r="BM363" s="143" t="s">
        <v>2764</v>
      </c>
    </row>
    <row r="364" spans="2:65" s="1" customFormat="1" ht="11.25">
      <c r="B364" s="33"/>
      <c r="D364" s="145" t="s">
        <v>169</v>
      </c>
      <c r="F364" s="146" t="s">
        <v>1633</v>
      </c>
      <c r="I364" s="147"/>
      <c r="L364" s="33"/>
      <c r="M364" s="148"/>
      <c r="T364" s="54"/>
      <c r="AT364" s="18" t="s">
        <v>169</v>
      </c>
      <c r="AU364" s="18" t="s">
        <v>79</v>
      </c>
    </row>
    <row r="365" spans="2:65" s="1" customFormat="1" ht="11.25">
      <c r="B365" s="33"/>
      <c r="D365" s="193" t="s">
        <v>1254</v>
      </c>
      <c r="F365" s="194" t="s">
        <v>1634</v>
      </c>
      <c r="I365" s="147"/>
      <c r="L365" s="33"/>
      <c r="M365" s="148"/>
      <c r="T365" s="54"/>
      <c r="AT365" s="18" t="s">
        <v>1254</v>
      </c>
      <c r="AU365" s="18" t="s">
        <v>79</v>
      </c>
    </row>
    <row r="366" spans="2:65" s="15" customFormat="1" ht="11.25">
      <c r="B366" s="180"/>
      <c r="D366" s="145" t="s">
        <v>171</v>
      </c>
      <c r="E366" s="181" t="s">
        <v>19</v>
      </c>
      <c r="F366" s="182" t="s">
        <v>1609</v>
      </c>
      <c r="H366" s="181" t="s">
        <v>19</v>
      </c>
      <c r="I366" s="183"/>
      <c r="L366" s="180"/>
      <c r="M366" s="184"/>
      <c r="T366" s="185"/>
      <c r="AT366" s="181" t="s">
        <v>171</v>
      </c>
      <c r="AU366" s="181" t="s">
        <v>79</v>
      </c>
      <c r="AV366" s="15" t="s">
        <v>77</v>
      </c>
      <c r="AW366" s="15" t="s">
        <v>31</v>
      </c>
      <c r="AX366" s="15" t="s">
        <v>69</v>
      </c>
      <c r="AY366" s="181" t="s">
        <v>160</v>
      </c>
    </row>
    <row r="367" spans="2:65" s="12" customFormat="1" ht="11.25">
      <c r="B367" s="149"/>
      <c r="D367" s="145" t="s">
        <v>171</v>
      </c>
      <c r="E367" s="150" t="s">
        <v>19</v>
      </c>
      <c r="F367" s="151" t="s">
        <v>2763</v>
      </c>
      <c r="H367" s="152">
        <v>9.5</v>
      </c>
      <c r="I367" s="153"/>
      <c r="L367" s="149"/>
      <c r="M367" s="154"/>
      <c r="T367" s="155"/>
      <c r="AT367" s="150" t="s">
        <v>171</v>
      </c>
      <c r="AU367" s="150" t="s">
        <v>79</v>
      </c>
      <c r="AV367" s="12" t="s">
        <v>79</v>
      </c>
      <c r="AW367" s="12" t="s">
        <v>31</v>
      </c>
      <c r="AX367" s="12" t="s">
        <v>77</v>
      </c>
      <c r="AY367" s="150" t="s">
        <v>160</v>
      </c>
    </row>
    <row r="368" spans="2:65" s="1" customFormat="1" ht="16.5" customHeight="1">
      <c r="B368" s="33"/>
      <c r="C368" s="132" t="s">
        <v>535</v>
      </c>
      <c r="D368" s="132" t="s">
        <v>162</v>
      </c>
      <c r="E368" s="133" t="s">
        <v>1654</v>
      </c>
      <c r="F368" s="134" t="s">
        <v>1655</v>
      </c>
      <c r="G368" s="135" t="s">
        <v>187</v>
      </c>
      <c r="H368" s="136">
        <v>254.59</v>
      </c>
      <c r="I368" s="137"/>
      <c r="J368" s="138">
        <f>ROUND(I368*H368,2)</f>
        <v>0</v>
      </c>
      <c r="K368" s="134" t="s">
        <v>1251</v>
      </c>
      <c r="L368" s="33"/>
      <c r="M368" s="139" t="s">
        <v>19</v>
      </c>
      <c r="N368" s="140" t="s">
        <v>40</v>
      </c>
      <c r="P368" s="141">
        <f>O368*H368</f>
        <v>0</v>
      </c>
      <c r="Q368" s="141">
        <v>0</v>
      </c>
      <c r="R368" s="141">
        <f>Q368*H368</f>
        <v>0</v>
      </c>
      <c r="S368" s="141">
        <v>7.0000000000000007E-2</v>
      </c>
      <c r="T368" s="142">
        <f>S368*H368</f>
        <v>17.821300000000001</v>
      </c>
      <c r="AR368" s="143" t="s">
        <v>167</v>
      </c>
      <c r="AT368" s="143" t="s">
        <v>162</v>
      </c>
      <c r="AU368" s="143" t="s">
        <v>79</v>
      </c>
      <c r="AY368" s="18" t="s">
        <v>160</v>
      </c>
      <c r="BE368" s="144">
        <f>IF(N368="základní",J368,0)</f>
        <v>0</v>
      </c>
      <c r="BF368" s="144">
        <f>IF(N368="snížená",J368,0)</f>
        <v>0</v>
      </c>
      <c r="BG368" s="144">
        <f>IF(N368="zákl. přenesená",J368,0)</f>
        <v>0</v>
      </c>
      <c r="BH368" s="144">
        <f>IF(N368="sníž. přenesená",J368,0)</f>
        <v>0</v>
      </c>
      <c r="BI368" s="144">
        <f>IF(N368="nulová",J368,0)</f>
        <v>0</v>
      </c>
      <c r="BJ368" s="18" t="s">
        <v>77</v>
      </c>
      <c r="BK368" s="144">
        <f>ROUND(I368*H368,2)</f>
        <v>0</v>
      </c>
      <c r="BL368" s="18" t="s">
        <v>167</v>
      </c>
      <c r="BM368" s="143" t="s">
        <v>2765</v>
      </c>
    </row>
    <row r="369" spans="2:65" s="1" customFormat="1" ht="11.25">
      <c r="B369" s="33"/>
      <c r="D369" s="145" t="s">
        <v>169</v>
      </c>
      <c r="F369" s="146" t="s">
        <v>1657</v>
      </c>
      <c r="I369" s="147"/>
      <c r="L369" s="33"/>
      <c r="M369" s="148"/>
      <c r="T369" s="54"/>
      <c r="AT369" s="18" t="s">
        <v>169</v>
      </c>
      <c r="AU369" s="18" t="s">
        <v>79</v>
      </c>
    </row>
    <row r="370" spans="2:65" s="1" customFormat="1" ht="11.25">
      <c r="B370" s="33"/>
      <c r="D370" s="193" t="s">
        <v>1254</v>
      </c>
      <c r="F370" s="194" t="s">
        <v>1658</v>
      </c>
      <c r="I370" s="147"/>
      <c r="L370" s="33"/>
      <c r="M370" s="148"/>
      <c r="T370" s="54"/>
      <c r="AT370" s="18" t="s">
        <v>1254</v>
      </c>
      <c r="AU370" s="18" t="s">
        <v>79</v>
      </c>
    </row>
    <row r="371" spans="2:65" s="15" customFormat="1" ht="11.25">
      <c r="B371" s="180"/>
      <c r="D371" s="145" t="s">
        <v>171</v>
      </c>
      <c r="E371" s="181" t="s">
        <v>19</v>
      </c>
      <c r="F371" s="182" t="s">
        <v>1555</v>
      </c>
      <c r="H371" s="181" t="s">
        <v>19</v>
      </c>
      <c r="I371" s="183"/>
      <c r="L371" s="180"/>
      <c r="M371" s="184"/>
      <c r="T371" s="185"/>
      <c r="AT371" s="181" t="s">
        <v>171</v>
      </c>
      <c r="AU371" s="181" t="s">
        <v>79</v>
      </c>
      <c r="AV371" s="15" t="s">
        <v>77</v>
      </c>
      <c r="AW371" s="15" t="s">
        <v>31</v>
      </c>
      <c r="AX371" s="15" t="s">
        <v>69</v>
      </c>
      <c r="AY371" s="181" t="s">
        <v>160</v>
      </c>
    </row>
    <row r="372" spans="2:65" s="12" customFormat="1" ht="11.25">
      <c r="B372" s="149"/>
      <c r="D372" s="145" t="s">
        <v>171</v>
      </c>
      <c r="E372" s="150" t="s">
        <v>19</v>
      </c>
      <c r="F372" s="151" t="s">
        <v>2766</v>
      </c>
      <c r="H372" s="152">
        <v>52.417000000000002</v>
      </c>
      <c r="I372" s="153"/>
      <c r="L372" s="149"/>
      <c r="M372" s="154"/>
      <c r="T372" s="155"/>
      <c r="AT372" s="150" t="s">
        <v>171</v>
      </c>
      <c r="AU372" s="150" t="s">
        <v>79</v>
      </c>
      <c r="AV372" s="12" t="s">
        <v>79</v>
      </c>
      <c r="AW372" s="12" t="s">
        <v>31</v>
      </c>
      <c r="AX372" s="12" t="s">
        <v>69</v>
      </c>
      <c r="AY372" s="150" t="s">
        <v>160</v>
      </c>
    </row>
    <row r="373" spans="2:65" s="12" customFormat="1" ht="11.25">
      <c r="B373" s="149"/>
      <c r="D373" s="145" t="s">
        <v>171</v>
      </c>
      <c r="E373" s="150" t="s">
        <v>19</v>
      </c>
      <c r="F373" s="151" t="s">
        <v>2767</v>
      </c>
      <c r="H373" s="152">
        <v>38.756999999999998</v>
      </c>
      <c r="I373" s="153"/>
      <c r="L373" s="149"/>
      <c r="M373" s="154"/>
      <c r="T373" s="155"/>
      <c r="AT373" s="150" t="s">
        <v>171</v>
      </c>
      <c r="AU373" s="150" t="s">
        <v>79</v>
      </c>
      <c r="AV373" s="12" t="s">
        <v>79</v>
      </c>
      <c r="AW373" s="12" t="s">
        <v>31</v>
      </c>
      <c r="AX373" s="12" t="s">
        <v>69</v>
      </c>
      <c r="AY373" s="150" t="s">
        <v>160</v>
      </c>
    </row>
    <row r="374" spans="2:65" s="12" customFormat="1" ht="11.25">
      <c r="B374" s="149"/>
      <c r="D374" s="145" t="s">
        <v>171</v>
      </c>
      <c r="E374" s="150" t="s">
        <v>19</v>
      </c>
      <c r="F374" s="151" t="s">
        <v>2768</v>
      </c>
      <c r="H374" s="152">
        <v>56.872999999999998</v>
      </c>
      <c r="I374" s="153"/>
      <c r="L374" s="149"/>
      <c r="M374" s="154"/>
      <c r="T374" s="155"/>
      <c r="AT374" s="150" t="s">
        <v>171</v>
      </c>
      <c r="AU374" s="150" t="s">
        <v>79</v>
      </c>
      <c r="AV374" s="12" t="s">
        <v>79</v>
      </c>
      <c r="AW374" s="12" t="s">
        <v>31</v>
      </c>
      <c r="AX374" s="12" t="s">
        <v>69</v>
      </c>
      <c r="AY374" s="150" t="s">
        <v>160</v>
      </c>
    </row>
    <row r="375" spans="2:65" s="12" customFormat="1" ht="11.25">
      <c r="B375" s="149"/>
      <c r="D375" s="145" t="s">
        <v>171</v>
      </c>
      <c r="E375" s="150" t="s">
        <v>19</v>
      </c>
      <c r="F375" s="151" t="s">
        <v>2769</v>
      </c>
      <c r="H375" s="152">
        <v>37.933</v>
      </c>
      <c r="I375" s="153"/>
      <c r="L375" s="149"/>
      <c r="M375" s="154"/>
      <c r="T375" s="155"/>
      <c r="AT375" s="150" t="s">
        <v>171</v>
      </c>
      <c r="AU375" s="150" t="s">
        <v>79</v>
      </c>
      <c r="AV375" s="12" t="s">
        <v>79</v>
      </c>
      <c r="AW375" s="12" t="s">
        <v>31</v>
      </c>
      <c r="AX375" s="12" t="s">
        <v>69</v>
      </c>
      <c r="AY375" s="150" t="s">
        <v>160</v>
      </c>
    </row>
    <row r="376" spans="2:65" s="15" customFormat="1" ht="11.25">
      <c r="B376" s="180"/>
      <c r="D376" s="145" t="s">
        <v>171</v>
      </c>
      <c r="E376" s="181" t="s">
        <v>19</v>
      </c>
      <c r="F376" s="182" t="s">
        <v>1659</v>
      </c>
      <c r="H376" s="181" t="s">
        <v>19</v>
      </c>
      <c r="I376" s="183"/>
      <c r="L376" s="180"/>
      <c r="M376" s="184"/>
      <c r="T376" s="185"/>
      <c r="AT376" s="181" t="s">
        <v>171</v>
      </c>
      <c r="AU376" s="181" t="s">
        <v>79</v>
      </c>
      <c r="AV376" s="15" t="s">
        <v>77</v>
      </c>
      <c r="AW376" s="15" t="s">
        <v>31</v>
      </c>
      <c r="AX376" s="15" t="s">
        <v>69</v>
      </c>
      <c r="AY376" s="181" t="s">
        <v>160</v>
      </c>
    </row>
    <row r="377" spans="2:65" s="12" customFormat="1" ht="11.25">
      <c r="B377" s="149"/>
      <c r="D377" s="145" t="s">
        <v>171</v>
      </c>
      <c r="E377" s="150" t="s">
        <v>19</v>
      </c>
      <c r="F377" s="151" t="s">
        <v>2770</v>
      </c>
      <c r="H377" s="152">
        <v>44.81</v>
      </c>
      <c r="I377" s="153"/>
      <c r="L377" s="149"/>
      <c r="M377" s="154"/>
      <c r="T377" s="155"/>
      <c r="AT377" s="150" t="s">
        <v>171</v>
      </c>
      <c r="AU377" s="150" t="s">
        <v>79</v>
      </c>
      <c r="AV377" s="12" t="s">
        <v>79</v>
      </c>
      <c r="AW377" s="12" t="s">
        <v>31</v>
      </c>
      <c r="AX377" s="12" t="s">
        <v>69</v>
      </c>
      <c r="AY377" s="150" t="s">
        <v>160</v>
      </c>
    </row>
    <row r="378" spans="2:65" s="15" customFormat="1" ht="11.25">
      <c r="B378" s="180"/>
      <c r="D378" s="145" t="s">
        <v>171</v>
      </c>
      <c r="E378" s="181" t="s">
        <v>19</v>
      </c>
      <c r="F378" s="182" t="s">
        <v>1643</v>
      </c>
      <c r="H378" s="181" t="s">
        <v>19</v>
      </c>
      <c r="I378" s="183"/>
      <c r="L378" s="180"/>
      <c r="M378" s="184"/>
      <c r="T378" s="185"/>
      <c r="AT378" s="181" t="s">
        <v>171</v>
      </c>
      <c r="AU378" s="181" t="s">
        <v>79</v>
      </c>
      <c r="AV378" s="15" t="s">
        <v>77</v>
      </c>
      <c r="AW378" s="15" t="s">
        <v>31</v>
      </c>
      <c r="AX378" s="15" t="s">
        <v>69</v>
      </c>
      <c r="AY378" s="181" t="s">
        <v>160</v>
      </c>
    </row>
    <row r="379" spans="2:65" s="12" customFormat="1" ht="11.25">
      <c r="B379" s="149"/>
      <c r="D379" s="145" t="s">
        <v>171</v>
      </c>
      <c r="E379" s="150" t="s">
        <v>19</v>
      </c>
      <c r="F379" s="151" t="s">
        <v>2771</v>
      </c>
      <c r="H379" s="152">
        <v>23.8</v>
      </c>
      <c r="I379" s="153"/>
      <c r="L379" s="149"/>
      <c r="M379" s="154"/>
      <c r="T379" s="155"/>
      <c r="AT379" s="150" t="s">
        <v>171</v>
      </c>
      <c r="AU379" s="150" t="s">
        <v>79</v>
      </c>
      <c r="AV379" s="12" t="s">
        <v>79</v>
      </c>
      <c r="AW379" s="12" t="s">
        <v>31</v>
      </c>
      <c r="AX379" s="12" t="s">
        <v>69</v>
      </c>
      <c r="AY379" s="150" t="s">
        <v>160</v>
      </c>
    </row>
    <row r="380" spans="2:65" s="13" customFormat="1" ht="11.25">
      <c r="B380" s="156"/>
      <c r="D380" s="145" t="s">
        <v>171</v>
      </c>
      <c r="E380" s="157" t="s">
        <v>19</v>
      </c>
      <c r="F380" s="158" t="s">
        <v>184</v>
      </c>
      <c r="H380" s="159">
        <v>254.59</v>
      </c>
      <c r="I380" s="160"/>
      <c r="L380" s="156"/>
      <c r="M380" s="161"/>
      <c r="T380" s="162"/>
      <c r="AT380" s="157" t="s">
        <v>171</v>
      </c>
      <c r="AU380" s="157" t="s">
        <v>79</v>
      </c>
      <c r="AV380" s="13" t="s">
        <v>167</v>
      </c>
      <c r="AW380" s="13" t="s">
        <v>31</v>
      </c>
      <c r="AX380" s="13" t="s">
        <v>77</v>
      </c>
      <c r="AY380" s="157" t="s">
        <v>160</v>
      </c>
    </row>
    <row r="381" spans="2:65" s="1" customFormat="1" ht="16.5" customHeight="1">
      <c r="B381" s="33"/>
      <c r="C381" s="132" t="s">
        <v>542</v>
      </c>
      <c r="D381" s="132" t="s">
        <v>162</v>
      </c>
      <c r="E381" s="133" t="s">
        <v>1661</v>
      </c>
      <c r="F381" s="134" t="s">
        <v>1662</v>
      </c>
      <c r="G381" s="135" t="s">
        <v>187</v>
      </c>
      <c r="H381" s="136">
        <v>128.547</v>
      </c>
      <c r="I381" s="137"/>
      <c r="J381" s="138">
        <f>ROUND(I381*H381,2)</f>
        <v>0</v>
      </c>
      <c r="K381" s="134" t="s">
        <v>1251</v>
      </c>
      <c r="L381" s="33"/>
      <c r="M381" s="139" t="s">
        <v>19</v>
      </c>
      <c r="N381" s="140" t="s">
        <v>40</v>
      </c>
      <c r="P381" s="141">
        <f>O381*H381</f>
        <v>0</v>
      </c>
      <c r="Q381" s="141">
        <v>0</v>
      </c>
      <c r="R381" s="141">
        <f>Q381*H381</f>
        <v>0</v>
      </c>
      <c r="S381" s="141">
        <v>7.0000000000000007E-2</v>
      </c>
      <c r="T381" s="142">
        <f>S381*H381</f>
        <v>8.9982900000000008</v>
      </c>
      <c r="AR381" s="143" t="s">
        <v>167</v>
      </c>
      <c r="AT381" s="143" t="s">
        <v>162</v>
      </c>
      <c r="AU381" s="143" t="s">
        <v>79</v>
      </c>
      <c r="AY381" s="18" t="s">
        <v>160</v>
      </c>
      <c r="BE381" s="144">
        <f>IF(N381="základní",J381,0)</f>
        <v>0</v>
      </c>
      <c r="BF381" s="144">
        <f>IF(N381="snížená",J381,0)</f>
        <v>0</v>
      </c>
      <c r="BG381" s="144">
        <f>IF(N381="zákl. přenesená",J381,0)</f>
        <v>0</v>
      </c>
      <c r="BH381" s="144">
        <f>IF(N381="sníž. přenesená",J381,0)</f>
        <v>0</v>
      </c>
      <c r="BI381" s="144">
        <f>IF(N381="nulová",J381,0)</f>
        <v>0</v>
      </c>
      <c r="BJ381" s="18" t="s">
        <v>77</v>
      </c>
      <c r="BK381" s="144">
        <f>ROUND(I381*H381,2)</f>
        <v>0</v>
      </c>
      <c r="BL381" s="18" t="s">
        <v>167</v>
      </c>
      <c r="BM381" s="143" t="s">
        <v>2772</v>
      </c>
    </row>
    <row r="382" spans="2:65" s="1" customFormat="1" ht="11.25">
      <c r="B382" s="33"/>
      <c r="D382" s="145" t="s">
        <v>169</v>
      </c>
      <c r="F382" s="146" t="s">
        <v>1664</v>
      </c>
      <c r="I382" s="147"/>
      <c r="L382" s="33"/>
      <c r="M382" s="148"/>
      <c r="T382" s="54"/>
      <c r="AT382" s="18" t="s">
        <v>169</v>
      </c>
      <c r="AU382" s="18" t="s">
        <v>79</v>
      </c>
    </row>
    <row r="383" spans="2:65" s="1" customFormat="1" ht="11.25">
      <c r="B383" s="33"/>
      <c r="D383" s="193" t="s">
        <v>1254</v>
      </c>
      <c r="F383" s="194" t="s">
        <v>1665</v>
      </c>
      <c r="I383" s="147"/>
      <c r="L383" s="33"/>
      <c r="M383" s="148"/>
      <c r="T383" s="54"/>
      <c r="AT383" s="18" t="s">
        <v>1254</v>
      </c>
      <c r="AU383" s="18" t="s">
        <v>79</v>
      </c>
    </row>
    <row r="384" spans="2:65" s="15" customFormat="1" ht="11.25">
      <c r="B384" s="180"/>
      <c r="D384" s="145" t="s">
        <v>171</v>
      </c>
      <c r="E384" s="181" t="s">
        <v>19</v>
      </c>
      <c r="F384" s="182" t="s">
        <v>1650</v>
      </c>
      <c r="H384" s="181" t="s">
        <v>19</v>
      </c>
      <c r="I384" s="183"/>
      <c r="L384" s="180"/>
      <c r="M384" s="184"/>
      <c r="T384" s="185"/>
      <c r="AT384" s="181" t="s">
        <v>171</v>
      </c>
      <c r="AU384" s="181" t="s">
        <v>79</v>
      </c>
      <c r="AV384" s="15" t="s">
        <v>77</v>
      </c>
      <c r="AW384" s="15" t="s">
        <v>31</v>
      </c>
      <c r="AX384" s="15" t="s">
        <v>69</v>
      </c>
      <c r="AY384" s="181" t="s">
        <v>160</v>
      </c>
    </row>
    <row r="385" spans="2:65" s="12" customFormat="1" ht="11.25">
      <c r="B385" s="149"/>
      <c r="D385" s="145" t="s">
        <v>171</v>
      </c>
      <c r="E385" s="150" t="s">
        <v>19</v>
      </c>
      <c r="F385" s="151" t="s">
        <v>2773</v>
      </c>
      <c r="H385" s="152">
        <v>72</v>
      </c>
      <c r="I385" s="153"/>
      <c r="L385" s="149"/>
      <c r="M385" s="154"/>
      <c r="T385" s="155"/>
      <c r="AT385" s="150" t="s">
        <v>171</v>
      </c>
      <c r="AU385" s="150" t="s">
        <v>79</v>
      </c>
      <c r="AV385" s="12" t="s">
        <v>79</v>
      </c>
      <c r="AW385" s="12" t="s">
        <v>31</v>
      </c>
      <c r="AX385" s="12" t="s">
        <v>69</v>
      </c>
      <c r="AY385" s="150" t="s">
        <v>160</v>
      </c>
    </row>
    <row r="386" spans="2:65" s="15" customFormat="1" ht="11.25">
      <c r="B386" s="180"/>
      <c r="D386" s="145" t="s">
        <v>171</v>
      </c>
      <c r="E386" s="181" t="s">
        <v>19</v>
      </c>
      <c r="F386" s="182" t="s">
        <v>1652</v>
      </c>
      <c r="H386" s="181" t="s">
        <v>19</v>
      </c>
      <c r="I386" s="183"/>
      <c r="L386" s="180"/>
      <c r="M386" s="184"/>
      <c r="T386" s="185"/>
      <c r="AT386" s="181" t="s">
        <v>171</v>
      </c>
      <c r="AU386" s="181" t="s">
        <v>79</v>
      </c>
      <c r="AV386" s="15" t="s">
        <v>77</v>
      </c>
      <c r="AW386" s="15" t="s">
        <v>31</v>
      </c>
      <c r="AX386" s="15" t="s">
        <v>69</v>
      </c>
      <c r="AY386" s="181" t="s">
        <v>160</v>
      </c>
    </row>
    <row r="387" spans="2:65" s="12" customFormat="1" ht="11.25">
      <c r="B387" s="149"/>
      <c r="D387" s="145" t="s">
        <v>171</v>
      </c>
      <c r="E387" s="150" t="s">
        <v>19</v>
      </c>
      <c r="F387" s="151" t="s">
        <v>2774</v>
      </c>
      <c r="H387" s="152">
        <v>56.546999999999997</v>
      </c>
      <c r="I387" s="153"/>
      <c r="L387" s="149"/>
      <c r="M387" s="154"/>
      <c r="T387" s="155"/>
      <c r="AT387" s="150" t="s">
        <v>171</v>
      </c>
      <c r="AU387" s="150" t="s">
        <v>79</v>
      </c>
      <c r="AV387" s="12" t="s">
        <v>79</v>
      </c>
      <c r="AW387" s="12" t="s">
        <v>31</v>
      </c>
      <c r="AX387" s="12" t="s">
        <v>69</v>
      </c>
      <c r="AY387" s="150" t="s">
        <v>160</v>
      </c>
    </row>
    <row r="388" spans="2:65" s="13" customFormat="1" ht="11.25">
      <c r="B388" s="156"/>
      <c r="D388" s="145" t="s">
        <v>171</v>
      </c>
      <c r="E388" s="157" t="s">
        <v>19</v>
      </c>
      <c r="F388" s="158" t="s">
        <v>184</v>
      </c>
      <c r="H388" s="159">
        <v>128.547</v>
      </c>
      <c r="I388" s="160"/>
      <c r="L388" s="156"/>
      <c r="M388" s="161"/>
      <c r="T388" s="162"/>
      <c r="AT388" s="157" t="s">
        <v>171</v>
      </c>
      <c r="AU388" s="157" t="s">
        <v>79</v>
      </c>
      <c r="AV388" s="13" t="s">
        <v>167</v>
      </c>
      <c r="AW388" s="13" t="s">
        <v>31</v>
      </c>
      <c r="AX388" s="13" t="s">
        <v>77</v>
      </c>
      <c r="AY388" s="157" t="s">
        <v>160</v>
      </c>
    </row>
    <row r="389" spans="2:65" s="1" customFormat="1" ht="16.5" customHeight="1">
      <c r="B389" s="33"/>
      <c r="C389" s="132" t="s">
        <v>547</v>
      </c>
      <c r="D389" s="132" t="s">
        <v>162</v>
      </c>
      <c r="E389" s="133" t="s">
        <v>1666</v>
      </c>
      <c r="F389" s="134" t="s">
        <v>1667</v>
      </c>
      <c r="G389" s="135" t="s">
        <v>187</v>
      </c>
      <c r="H389" s="136">
        <v>254.59</v>
      </c>
      <c r="I389" s="137"/>
      <c r="J389" s="138">
        <f>ROUND(I389*H389,2)</f>
        <v>0</v>
      </c>
      <c r="K389" s="134" t="s">
        <v>1251</v>
      </c>
      <c r="L389" s="33"/>
      <c r="M389" s="139" t="s">
        <v>19</v>
      </c>
      <c r="N389" s="140" t="s">
        <v>40</v>
      </c>
      <c r="P389" s="141">
        <f>O389*H389</f>
        <v>0</v>
      </c>
      <c r="Q389" s="141">
        <v>0</v>
      </c>
      <c r="R389" s="141">
        <f>Q389*H389</f>
        <v>0</v>
      </c>
      <c r="S389" s="141">
        <v>0</v>
      </c>
      <c r="T389" s="142">
        <f>S389*H389</f>
        <v>0</v>
      </c>
      <c r="AR389" s="143" t="s">
        <v>167</v>
      </c>
      <c r="AT389" s="143" t="s">
        <v>162</v>
      </c>
      <c r="AU389" s="143" t="s">
        <v>79</v>
      </c>
      <c r="AY389" s="18" t="s">
        <v>160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8" t="s">
        <v>77</v>
      </c>
      <c r="BK389" s="144">
        <f>ROUND(I389*H389,2)</f>
        <v>0</v>
      </c>
      <c r="BL389" s="18" t="s">
        <v>167</v>
      </c>
      <c r="BM389" s="143" t="s">
        <v>2775</v>
      </c>
    </row>
    <row r="390" spans="2:65" s="1" customFormat="1" ht="11.25">
      <c r="B390" s="33"/>
      <c r="D390" s="145" t="s">
        <v>169</v>
      </c>
      <c r="F390" s="146" t="s">
        <v>1667</v>
      </c>
      <c r="I390" s="147"/>
      <c r="L390" s="33"/>
      <c r="M390" s="148"/>
      <c r="T390" s="54"/>
      <c r="AT390" s="18" t="s">
        <v>169</v>
      </c>
      <c r="AU390" s="18" t="s">
        <v>79</v>
      </c>
    </row>
    <row r="391" spans="2:65" s="1" customFormat="1" ht="11.25">
      <c r="B391" s="33"/>
      <c r="D391" s="193" t="s">
        <v>1254</v>
      </c>
      <c r="F391" s="194" t="s">
        <v>1669</v>
      </c>
      <c r="I391" s="147"/>
      <c r="L391" s="33"/>
      <c r="M391" s="148"/>
      <c r="T391" s="54"/>
      <c r="AT391" s="18" t="s">
        <v>1254</v>
      </c>
      <c r="AU391" s="18" t="s">
        <v>79</v>
      </c>
    </row>
    <row r="392" spans="2:65" s="1" customFormat="1" ht="16.5" customHeight="1">
      <c r="B392" s="33"/>
      <c r="C392" s="132" t="s">
        <v>552</v>
      </c>
      <c r="D392" s="132" t="s">
        <v>162</v>
      </c>
      <c r="E392" s="133" t="s">
        <v>1670</v>
      </c>
      <c r="F392" s="134" t="s">
        <v>1671</v>
      </c>
      <c r="G392" s="135" t="s">
        <v>187</v>
      </c>
      <c r="H392" s="136">
        <v>128.547</v>
      </c>
      <c r="I392" s="137"/>
      <c r="J392" s="138">
        <f>ROUND(I392*H392,2)</f>
        <v>0</v>
      </c>
      <c r="K392" s="134" t="s">
        <v>1251</v>
      </c>
      <c r="L392" s="33"/>
      <c r="M392" s="139" t="s">
        <v>19</v>
      </c>
      <c r="N392" s="140" t="s">
        <v>40</v>
      </c>
      <c r="P392" s="141">
        <f>O392*H392</f>
        <v>0</v>
      </c>
      <c r="Q392" s="141">
        <v>0</v>
      </c>
      <c r="R392" s="141">
        <f>Q392*H392</f>
        <v>0</v>
      </c>
      <c r="S392" s="141">
        <v>0</v>
      </c>
      <c r="T392" s="142">
        <f>S392*H392</f>
        <v>0</v>
      </c>
      <c r="AR392" s="143" t="s">
        <v>167</v>
      </c>
      <c r="AT392" s="143" t="s">
        <v>162</v>
      </c>
      <c r="AU392" s="143" t="s">
        <v>79</v>
      </c>
      <c r="AY392" s="18" t="s">
        <v>160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8" t="s">
        <v>77</v>
      </c>
      <c r="BK392" s="144">
        <f>ROUND(I392*H392,2)</f>
        <v>0</v>
      </c>
      <c r="BL392" s="18" t="s">
        <v>167</v>
      </c>
      <c r="BM392" s="143" t="s">
        <v>2776</v>
      </c>
    </row>
    <row r="393" spans="2:65" s="1" customFormat="1" ht="11.25">
      <c r="B393" s="33"/>
      <c r="D393" s="145" t="s">
        <v>169</v>
      </c>
      <c r="F393" s="146" t="s">
        <v>1671</v>
      </c>
      <c r="I393" s="147"/>
      <c r="L393" s="33"/>
      <c r="M393" s="148"/>
      <c r="T393" s="54"/>
      <c r="AT393" s="18" t="s">
        <v>169</v>
      </c>
      <c r="AU393" s="18" t="s">
        <v>79</v>
      </c>
    </row>
    <row r="394" spans="2:65" s="1" customFormat="1" ht="11.25">
      <c r="B394" s="33"/>
      <c r="D394" s="193" t="s">
        <v>1254</v>
      </c>
      <c r="F394" s="194" t="s">
        <v>1673</v>
      </c>
      <c r="I394" s="147"/>
      <c r="L394" s="33"/>
      <c r="M394" s="148"/>
      <c r="T394" s="54"/>
      <c r="AT394" s="18" t="s">
        <v>1254</v>
      </c>
      <c r="AU394" s="18" t="s">
        <v>79</v>
      </c>
    </row>
    <row r="395" spans="2:65" s="1" customFormat="1" ht="16.5" customHeight="1">
      <c r="B395" s="33"/>
      <c r="C395" s="132" t="s">
        <v>556</v>
      </c>
      <c r="D395" s="132" t="s">
        <v>162</v>
      </c>
      <c r="E395" s="133" t="s">
        <v>1675</v>
      </c>
      <c r="F395" s="134" t="s">
        <v>1676</v>
      </c>
      <c r="G395" s="135" t="s">
        <v>187</v>
      </c>
      <c r="H395" s="136">
        <v>169.06399999999999</v>
      </c>
      <c r="I395" s="137"/>
      <c r="J395" s="138">
        <f>ROUND(I395*H395,2)</f>
        <v>0</v>
      </c>
      <c r="K395" s="134" t="s">
        <v>1251</v>
      </c>
      <c r="L395" s="33"/>
      <c r="M395" s="139" t="s">
        <v>19</v>
      </c>
      <c r="N395" s="140" t="s">
        <v>40</v>
      </c>
      <c r="P395" s="141">
        <f>O395*H395</f>
        <v>0</v>
      </c>
      <c r="Q395" s="141">
        <v>0</v>
      </c>
      <c r="R395" s="141">
        <f>Q395*H395</f>
        <v>0</v>
      </c>
      <c r="S395" s="141">
        <v>7.7899999999999997E-2</v>
      </c>
      <c r="T395" s="142">
        <f>S395*H395</f>
        <v>13.170085599999998</v>
      </c>
      <c r="AR395" s="143" t="s">
        <v>167</v>
      </c>
      <c r="AT395" s="143" t="s">
        <v>162</v>
      </c>
      <c r="AU395" s="143" t="s">
        <v>79</v>
      </c>
      <c r="AY395" s="18" t="s">
        <v>160</v>
      </c>
      <c r="BE395" s="144">
        <f>IF(N395="základní",J395,0)</f>
        <v>0</v>
      </c>
      <c r="BF395" s="144">
        <f>IF(N395="snížená",J395,0)</f>
        <v>0</v>
      </c>
      <c r="BG395" s="144">
        <f>IF(N395="zákl. přenesená",J395,0)</f>
        <v>0</v>
      </c>
      <c r="BH395" s="144">
        <f>IF(N395="sníž. přenesená",J395,0)</f>
        <v>0</v>
      </c>
      <c r="BI395" s="144">
        <f>IF(N395="nulová",J395,0)</f>
        <v>0</v>
      </c>
      <c r="BJ395" s="18" t="s">
        <v>77</v>
      </c>
      <c r="BK395" s="144">
        <f>ROUND(I395*H395,2)</f>
        <v>0</v>
      </c>
      <c r="BL395" s="18" t="s">
        <v>167</v>
      </c>
      <c r="BM395" s="143" t="s">
        <v>2777</v>
      </c>
    </row>
    <row r="396" spans="2:65" s="1" customFormat="1" ht="19.5">
      <c r="B396" s="33"/>
      <c r="D396" s="145" t="s">
        <v>169</v>
      </c>
      <c r="F396" s="146" t="s">
        <v>1678</v>
      </c>
      <c r="I396" s="147"/>
      <c r="L396" s="33"/>
      <c r="M396" s="148"/>
      <c r="T396" s="54"/>
      <c r="AT396" s="18" t="s">
        <v>169</v>
      </c>
      <c r="AU396" s="18" t="s">
        <v>79</v>
      </c>
    </row>
    <row r="397" spans="2:65" s="1" customFormat="1" ht="11.25">
      <c r="B397" s="33"/>
      <c r="D397" s="193" t="s">
        <v>1254</v>
      </c>
      <c r="F397" s="194" t="s">
        <v>1679</v>
      </c>
      <c r="I397" s="147"/>
      <c r="L397" s="33"/>
      <c r="M397" s="148"/>
      <c r="T397" s="54"/>
      <c r="AT397" s="18" t="s">
        <v>1254</v>
      </c>
      <c r="AU397" s="18" t="s">
        <v>79</v>
      </c>
    </row>
    <row r="398" spans="2:65" s="15" customFormat="1" ht="11.25">
      <c r="B398" s="180"/>
      <c r="D398" s="145" t="s">
        <v>171</v>
      </c>
      <c r="E398" s="181" t="s">
        <v>19</v>
      </c>
      <c r="F398" s="182" t="s">
        <v>1555</v>
      </c>
      <c r="H398" s="181" t="s">
        <v>19</v>
      </c>
      <c r="I398" s="183"/>
      <c r="L398" s="180"/>
      <c r="M398" s="184"/>
      <c r="T398" s="185"/>
      <c r="AT398" s="181" t="s">
        <v>171</v>
      </c>
      <c r="AU398" s="181" t="s">
        <v>79</v>
      </c>
      <c r="AV398" s="15" t="s">
        <v>77</v>
      </c>
      <c r="AW398" s="15" t="s">
        <v>31</v>
      </c>
      <c r="AX398" s="15" t="s">
        <v>69</v>
      </c>
      <c r="AY398" s="181" t="s">
        <v>160</v>
      </c>
    </row>
    <row r="399" spans="2:65" s="12" customFormat="1" ht="11.25">
      <c r="B399" s="149"/>
      <c r="D399" s="145" t="s">
        <v>171</v>
      </c>
      <c r="E399" s="150" t="s">
        <v>19</v>
      </c>
      <c r="F399" s="151" t="s">
        <v>2766</v>
      </c>
      <c r="H399" s="152">
        <v>52.417000000000002</v>
      </c>
      <c r="I399" s="153"/>
      <c r="L399" s="149"/>
      <c r="M399" s="154"/>
      <c r="T399" s="155"/>
      <c r="AT399" s="150" t="s">
        <v>171</v>
      </c>
      <c r="AU399" s="150" t="s">
        <v>79</v>
      </c>
      <c r="AV399" s="12" t="s">
        <v>79</v>
      </c>
      <c r="AW399" s="12" t="s">
        <v>31</v>
      </c>
      <c r="AX399" s="12" t="s">
        <v>69</v>
      </c>
      <c r="AY399" s="150" t="s">
        <v>160</v>
      </c>
    </row>
    <row r="400" spans="2:65" s="12" customFormat="1" ht="11.25">
      <c r="B400" s="149"/>
      <c r="D400" s="145" t="s">
        <v>171</v>
      </c>
      <c r="E400" s="150" t="s">
        <v>19</v>
      </c>
      <c r="F400" s="151" t="s">
        <v>2767</v>
      </c>
      <c r="H400" s="152">
        <v>38.756999999999998</v>
      </c>
      <c r="I400" s="153"/>
      <c r="L400" s="149"/>
      <c r="M400" s="154"/>
      <c r="T400" s="155"/>
      <c r="AT400" s="150" t="s">
        <v>171</v>
      </c>
      <c r="AU400" s="150" t="s">
        <v>79</v>
      </c>
      <c r="AV400" s="12" t="s">
        <v>79</v>
      </c>
      <c r="AW400" s="12" t="s">
        <v>31</v>
      </c>
      <c r="AX400" s="12" t="s">
        <v>69</v>
      </c>
      <c r="AY400" s="150" t="s">
        <v>160</v>
      </c>
    </row>
    <row r="401" spans="2:65" s="12" customFormat="1" ht="11.25">
      <c r="B401" s="149"/>
      <c r="D401" s="145" t="s">
        <v>171</v>
      </c>
      <c r="E401" s="150" t="s">
        <v>19</v>
      </c>
      <c r="F401" s="151" t="s">
        <v>2768</v>
      </c>
      <c r="H401" s="152">
        <v>56.872999999999998</v>
      </c>
      <c r="I401" s="153"/>
      <c r="L401" s="149"/>
      <c r="M401" s="154"/>
      <c r="T401" s="155"/>
      <c r="AT401" s="150" t="s">
        <v>171</v>
      </c>
      <c r="AU401" s="150" t="s">
        <v>79</v>
      </c>
      <c r="AV401" s="12" t="s">
        <v>79</v>
      </c>
      <c r="AW401" s="12" t="s">
        <v>31</v>
      </c>
      <c r="AX401" s="12" t="s">
        <v>69</v>
      </c>
      <c r="AY401" s="150" t="s">
        <v>160</v>
      </c>
    </row>
    <row r="402" spans="2:65" s="12" customFormat="1" ht="11.25">
      <c r="B402" s="149"/>
      <c r="D402" s="145" t="s">
        <v>171</v>
      </c>
      <c r="E402" s="150" t="s">
        <v>19</v>
      </c>
      <c r="F402" s="151" t="s">
        <v>2769</v>
      </c>
      <c r="H402" s="152">
        <v>37.933</v>
      </c>
      <c r="I402" s="153"/>
      <c r="L402" s="149"/>
      <c r="M402" s="154"/>
      <c r="T402" s="155"/>
      <c r="AT402" s="150" t="s">
        <v>171</v>
      </c>
      <c r="AU402" s="150" t="s">
        <v>79</v>
      </c>
      <c r="AV402" s="12" t="s">
        <v>79</v>
      </c>
      <c r="AW402" s="12" t="s">
        <v>31</v>
      </c>
      <c r="AX402" s="12" t="s">
        <v>69</v>
      </c>
      <c r="AY402" s="150" t="s">
        <v>160</v>
      </c>
    </row>
    <row r="403" spans="2:65" s="15" customFormat="1" ht="11.25">
      <c r="B403" s="180"/>
      <c r="D403" s="145" t="s">
        <v>171</v>
      </c>
      <c r="E403" s="181" t="s">
        <v>19</v>
      </c>
      <c r="F403" s="182" t="s">
        <v>1643</v>
      </c>
      <c r="H403" s="181" t="s">
        <v>19</v>
      </c>
      <c r="I403" s="183"/>
      <c r="L403" s="180"/>
      <c r="M403" s="184"/>
      <c r="T403" s="185"/>
      <c r="AT403" s="181" t="s">
        <v>171</v>
      </c>
      <c r="AU403" s="181" t="s">
        <v>79</v>
      </c>
      <c r="AV403" s="15" t="s">
        <v>77</v>
      </c>
      <c r="AW403" s="15" t="s">
        <v>31</v>
      </c>
      <c r="AX403" s="15" t="s">
        <v>69</v>
      </c>
      <c r="AY403" s="181" t="s">
        <v>160</v>
      </c>
    </row>
    <row r="404" spans="2:65" s="12" customFormat="1" ht="11.25">
      <c r="B404" s="149"/>
      <c r="D404" s="145" t="s">
        <v>171</v>
      </c>
      <c r="E404" s="150" t="s">
        <v>19</v>
      </c>
      <c r="F404" s="151" t="s">
        <v>2778</v>
      </c>
      <c r="H404" s="152">
        <v>23.6</v>
      </c>
      <c r="I404" s="153"/>
      <c r="L404" s="149"/>
      <c r="M404" s="154"/>
      <c r="T404" s="155"/>
      <c r="AT404" s="150" t="s">
        <v>171</v>
      </c>
      <c r="AU404" s="150" t="s">
        <v>79</v>
      </c>
      <c r="AV404" s="12" t="s">
        <v>79</v>
      </c>
      <c r="AW404" s="12" t="s">
        <v>31</v>
      </c>
      <c r="AX404" s="12" t="s">
        <v>69</v>
      </c>
      <c r="AY404" s="150" t="s">
        <v>160</v>
      </c>
    </row>
    <row r="405" spans="2:65" s="15" customFormat="1" ht="11.25">
      <c r="B405" s="180"/>
      <c r="D405" s="145" t="s">
        <v>171</v>
      </c>
      <c r="E405" s="181" t="s">
        <v>19</v>
      </c>
      <c r="F405" s="182" t="s">
        <v>1650</v>
      </c>
      <c r="H405" s="181" t="s">
        <v>19</v>
      </c>
      <c r="I405" s="183"/>
      <c r="L405" s="180"/>
      <c r="M405" s="184"/>
      <c r="T405" s="185"/>
      <c r="AT405" s="181" t="s">
        <v>171</v>
      </c>
      <c r="AU405" s="181" t="s">
        <v>79</v>
      </c>
      <c r="AV405" s="15" t="s">
        <v>77</v>
      </c>
      <c r="AW405" s="15" t="s">
        <v>31</v>
      </c>
      <c r="AX405" s="15" t="s">
        <v>69</v>
      </c>
      <c r="AY405" s="181" t="s">
        <v>160</v>
      </c>
    </row>
    <row r="406" spans="2:65" s="12" customFormat="1" ht="11.25">
      <c r="B406" s="149"/>
      <c r="D406" s="145" t="s">
        <v>171</v>
      </c>
      <c r="E406" s="150" t="s">
        <v>19</v>
      </c>
      <c r="F406" s="151" t="s">
        <v>2773</v>
      </c>
      <c r="H406" s="152">
        <v>72</v>
      </c>
      <c r="I406" s="153"/>
      <c r="L406" s="149"/>
      <c r="M406" s="154"/>
      <c r="T406" s="155"/>
      <c r="AT406" s="150" t="s">
        <v>171</v>
      </c>
      <c r="AU406" s="150" t="s">
        <v>79</v>
      </c>
      <c r="AV406" s="12" t="s">
        <v>79</v>
      </c>
      <c r="AW406" s="12" t="s">
        <v>31</v>
      </c>
      <c r="AX406" s="12" t="s">
        <v>69</v>
      </c>
      <c r="AY406" s="150" t="s">
        <v>160</v>
      </c>
    </row>
    <row r="407" spans="2:65" s="15" customFormat="1" ht="11.25">
      <c r="B407" s="180"/>
      <c r="D407" s="145" t="s">
        <v>171</v>
      </c>
      <c r="E407" s="181" t="s">
        <v>19</v>
      </c>
      <c r="F407" s="182" t="s">
        <v>1652</v>
      </c>
      <c r="H407" s="181" t="s">
        <v>19</v>
      </c>
      <c r="I407" s="183"/>
      <c r="L407" s="180"/>
      <c r="M407" s="184"/>
      <c r="T407" s="185"/>
      <c r="AT407" s="181" t="s">
        <v>171</v>
      </c>
      <c r="AU407" s="181" t="s">
        <v>79</v>
      </c>
      <c r="AV407" s="15" t="s">
        <v>77</v>
      </c>
      <c r="AW407" s="15" t="s">
        <v>31</v>
      </c>
      <c r="AX407" s="15" t="s">
        <v>69</v>
      </c>
      <c r="AY407" s="181" t="s">
        <v>160</v>
      </c>
    </row>
    <row r="408" spans="2:65" s="12" customFormat="1" ht="11.25">
      <c r="B408" s="149"/>
      <c r="D408" s="145" t="s">
        <v>171</v>
      </c>
      <c r="E408" s="150" t="s">
        <v>19</v>
      </c>
      <c r="F408" s="151" t="s">
        <v>2774</v>
      </c>
      <c r="H408" s="152">
        <v>56.546999999999997</v>
      </c>
      <c r="I408" s="153"/>
      <c r="L408" s="149"/>
      <c r="M408" s="154"/>
      <c r="T408" s="155"/>
      <c r="AT408" s="150" t="s">
        <v>171</v>
      </c>
      <c r="AU408" s="150" t="s">
        <v>79</v>
      </c>
      <c r="AV408" s="12" t="s">
        <v>79</v>
      </c>
      <c r="AW408" s="12" t="s">
        <v>31</v>
      </c>
      <c r="AX408" s="12" t="s">
        <v>69</v>
      </c>
      <c r="AY408" s="150" t="s">
        <v>160</v>
      </c>
    </row>
    <row r="409" spans="2:65" s="14" customFormat="1" ht="11.25">
      <c r="B409" s="173"/>
      <c r="D409" s="145" t="s">
        <v>171</v>
      </c>
      <c r="E409" s="174" t="s">
        <v>19</v>
      </c>
      <c r="F409" s="175" t="s">
        <v>236</v>
      </c>
      <c r="H409" s="176">
        <v>338.12699999999995</v>
      </c>
      <c r="I409" s="177"/>
      <c r="L409" s="173"/>
      <c r="M409" s="178"/>
      <c r="T409" s="179"/>
      <c r="AT409" s="174" t="s">
        <v>171</v>
      </c>
      <c r="AU409" s="174" t="s">
        <v>79</v>
      </c>
      <c r="AV409" s="14" t="s">
        <v>178</v>
      </c>
      <c r="AW409" s="14" t="s">
        <v>31</v>
      </c>
      <c r="AX409" s="14" t="s">
        <v>69</v>
      </c>
      <c r="AY409" s="174" t="s">
        <v>160</v>
      </c>
    </row>
    <row r="410" spans="2:65" s="15" customFormat="1" ht="11.25">
      <c r="B410" s="180"/>
      <c r="D410" s="145" t="s">
        <v>171</v>
      </c>
      <c r="E410" s="181" t="s">
        <v>19</v>
      </c>
      <c r="F410" s="182" t="s">
        <v>2779</v>
      </c>
      <c r="H410" s="181" t="s">
        <v>19</v>
      </c>
      <c r="I410" s="183"/>
      <c r="L410" s="180"/>
      <c r="M410" s="184"/>
      <c r="T410" s="185"/>
      <c r="AT410" s="181" t="s">
        <v>171</v>
      </c>
      <c r="AU410" s="181" t="s">
        <v>79</v>
      </c>
      <c r="AV410" s="15" t="s">
        <v>77</v>
      </c>
      <c r="AW410" s="15" t="s">
        <v>31</v>
      </c>
      <c r="AX410" s="15" t="s">
        <v>69</v>
      </c>
      <c r="AY410" s="181" t="s">
        <v>160</v>
      </c>
    </row>
    <row r="411" spans="2:65" s="12" customFormat="1" ht="11.25">
      <c r="B411" s="149"/>
      <c r="D411" s="145" t="s">
        <v>171</v>
      </c>
      <c r="E411" s="150" t="s">
        <v>19</v>
      </c>
      <c r="F411" s="151" t="s">
        <v>2780</v>
      </c>
      <c r="H411" s="152">
        <v>169.06399999999999</v>
      </c>
      <c r="I411" s="153"/>
      <c r="L411" s="149"/>
      <c r="M411" s="154"/>
      <c r="T411" s="155"/>
      <c r="AT411" s="150" t="s">
        <v>171</v>
      </c>
      <c r="AU411" s="150" t="s">
        <v>79</v>
      </c>
      <c r="AV411" s="12" t="s">
        <v>79</v>
      </c>
      <c r="AW411" s="12" t="s">
        <v>31</v>
      </c>
      <c r="AX411" s="12" t="s">
        <v>77</v>
      </c>
      <c r="AY411" s="150" t="s">
        <v>160</v>
      </c>
    </row>
    <row r="412" spans="2:65" s="1" customFormat="1" ht="16.5" customHeight="1">
      <c r="B412" s="33"/>
      <c r="C412" s="132" t="s">
        <v>560</v>
      </c>
      <c r="D412" s="132" t="s">
        <v>162</v>
      </c>
      <c r="E412" s="133" t="s">
        <v>1681</v>
      </c>
      <c r="F412" s="134" t="s">
        <v>1682</v>
      </c>
      <c r="G412" s="135" t="s">
        <v>187</v>
      </c>
      <c r="H412" s="136">
        <v>33.813000000000002</v>
      </c>
      <c r="I412" s="137"/>
      <c r="J412" s="138">
        <f>ROUND(I412*H412,2)</f>
        <v>0</v>
      </c>
      <c r="K412" s="134" t="s">
        <v>1251</v>
      </c>
      <c r="L412" s="33"/>
      <c r="M412" s="139" t="s">
        <v>19</v>
      </c>
      <c r="N412" s="140" t="s">
        <v>40</v>
      </c>
      <c r="P412" s="141">
        <f>O412*H412</f>
        <v>0</v>
      </c>
      <c r="Q412" s="141">
        <v>1.5389999999999999E-2</v>
      </c>
      <c r="R412" s="141">
        <f>Q412*H412</f>
        <v>0.52038207000000003</v>
      </c>
      <c r="S412" s="141">
        <v>0</v>
      </c>
      <c r="T412" s="142">
        <f>S412*H412</f>
        <v>0</v>
      </c>
      <c r="AR412" s="143" t="s">
        <v>167</v>
      </c>
      <c r="AT412" s="143" t="s">
        <v>162</v>
      </c>
      <c r="AU412" s="143" t="s">
        <v>79</v>
      </c>
      <c r="AY412" s="18" t="s">
        <v>160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77</v>
      </c>
      <c r="BK412" s="144">
        <f>ROUND(I412*H412,2)</f>
        <v>0</v>
      </c>
      <c r="BL412" s="18" t="s">
        <v>167</v>
      </c>
      <c r="BM412" s="143" t="s">
        <v>2781</v>
      </c>
    </row>
    <row r="413" spans="2:65" s="1" customFormat="1" ht="11.25">
      <c r="B413" s="33"/>
      <c r="D413" s="145" t="s">
        <v>169</v>
      </c>
      <c r="F413" s="146" t="s">
        <v>1684</v>
      </c>
      <c r="I413" s="147"/>
      <c r="L413" s="33"/>
      <c r="M413" s="148"/>
      <c r="T413" s="54"/>
      <c r="AT413" s="18" t="s">
        <v>169</v>
      </c>
      <c r="AU413" s="18" t="s">
        <v>79</v>
      </c>
    </row>
    <row r="414" spans="2:65" s="1" customFormat="1" ht="11.25">
      <c r="B414" s="33"/>
      <c r="D414" s="193" t="s">
        <v>1254</v>
      </c>
      <c r="F414" s="194" t="s">
        <v>1685</v>
      </c>
      <c r="I414" s="147"/>
      <c r="L414" s="33"/>
      <c r="M414" s="148"/>
      <c r="T414" s="54"/>
      <c r="AT414" s="18" t="s">
        <v>1254</v>
      </c>
      <c r="AU414" s="18" t="s">
        <v>79</v>
      </c>
    </row>
    <row r="415" spans="2:65" s="15" customFormat="1" ht="11.25">
      <c r="B415" s="180"/>
      <c r="D415" s="145" t="s">
        <v>171</v>
      </c>
      <c r="E415" s="181" t="s">
        <v>19</v>
      </c>
      <c r="F415" s="182" t="s">
        <v>1686</v>
      </c>
      <c r="H415" s="181" t="s">
        <v>19</v>
      </c>
      <c r="I415" s="183"/>
      <c r="L415" s="180"/>
      <c r="M415" s="184"/>
      <c r="T415" s="185"/>
      <c r="AT415" s="181" t="s">
        <v>171</v>
      </c>
      <c r="AU415" s="181" t="s">
        <v>79</v>
      </c>
      <c r="AV415" s="15" t="s">
        <v>77</v>
      </c>
      <c r="AW415" s="15" t="s">
        <v>31</v>
      </c>
      <c r="AX415" s="15" t="s">
        <v>69</v>
      </c>
      <c r="AY415" s="181" t="s">
        <v>160</v>
      </c>
    </row>
    <row r="416" spans="2:65" s="12" customFormat="1" ht="11.25">
      <c r="B416" s="149"/>
      <c r="D416" s="145" t="s">
        <v>171</v>
      </c>
      <c r="E416" s="150" t="s">
        <v>19</v>
      </c>
      <c r="F416" s="151" t="s">
        <v>2782</v>
      </c>
      <c r="H416" s="152">
        <v>33.813000000000002</v>
      </c>
      <c r="I416" s="153"/>
      <c r="L416" s="149"/>
      <c r="M416" s="154"/>
      <c r="T416" s="155"/>
      <c r="AT416" s="150" t="s">
        <v>171</v>
      </c>
      <c r="AU416" s="150" t="s">
        <v>79</v>
      </c>
      <c r="AV416" s="12" t="s">
        <v>79</v>
      </c>
      <c r="AW416" s="12" t="s">
        <v>31</v>
      </c>
      <c r="AX416" s="12" t="s">
        <v>77</v>
      </c>
      <c r="AY416" s="150" t="s">
        <v>160</v>
      </c>
    </row>
    <row r="417" spans="2:65" s="1" customFormat="1" ht="16.5" customHeight="1">
      <c r="B417" s="33"/>
      <c r="C417" s="132" t="s">
        <v>566</v>
      </c>
      <c r="D417" s="132" t="s">
        <v>162</v>
      </c>
      <c r="E417" s="133" t="s">
        <v>1689</v>
      </c>
      <c r="F417" s="134" t="s">
        <v>1690</v>
      </c>
      <c r="G417" s="135" t="s">
        <v>165</v>
      </c>
      <c r="H417" s="136">
        <v>20.288</v>
      </c>
      <c r="I417" s="137"/>
      <c r="J417" s="138">
        <f>ROUND(I417*H417,2)</f>
        <v>0</v>
      </c>
      <c r="K417" s="134" t="s">
        <v>1251</v>
      </c>
      <c r="L417" s="33"/>
      <c r="M417" s="139" t="s">
        <v>19</v>
      </c>
      <c r="N417" s="140" t="s">
        <v>40</v>
      </c>
      <c r="P417" s="141">
        <f>O417*H417</f>
        <v>0</v>
      </c>
      <c r="Q417" s="141">
        <v>0.50426000000000004</v>
      </c>
      <c r="R417" s="141">
        <f>Q417*H417</f>
        <v>10.230426880000001</v>
      </c>
      <c r="S417" s="141">
        <v>0</v>
      </c>
      <c r="T417" s="142">
        <f>S417*H417</f>
        <v>0</v>
      </c>
      <c r="AR417" s="143" t="s">
        <v>167</v>
      </c>
      <c r="AT417" s="143" t="s">
        <v>162</v>
      </c>
      <c r="AU417" s="143" t="s">
        <v>79</v>
      </c>
      <c r="AY417" s="18" t="s">
        <v>160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8" t="s">
        <v>77</v>
      </c>
      <c r="BK417" s="144">
        <f>ROUND(I417*H417,2)</f>
        <v>0</v>
      </c>
      <c r="BL417" s="18" t="s">
        <v>167</v>
      </c>
      <c r="BM417" s="143" t="s">
        <v>2783</v>
      </c>
    </row>
    <row r="418" spans="2:65" s="1" customFormat="1" ht="11.25">
      <c r="B418" s="33"/>
      <c r="D418" s="145" t="s">
        <v>169</v>
      </c>
      <c r="F418" s="146" t="s">
        <v>1692</v>
      </c>
      <c r="I418" s="147"/>
      <c r="L418" s="33"/>
      <c r="M418" s="148"/>
      <c r="T418" s="54"/>
      <c r="AT418" s="18" t="s">
        <v>169</v>
      </c>
      <c r="AU418" s="18" t="s">
        <v>79</v>
      </c>
    </row>
    <row r="419" spans="2:65" s="1" customFormat="1" ht="11.25">
      <c r="B419" s="33"/>
      <c r="D419" s="193" t="s">
        <v>1254</v>
      </c>
      <c r="F419" s="194" t="s">
        <v>1693</v>
      </c>
      <c r="I419" s="147"/>
      <c r="L419" s="33"/>
      <c r="M419" s="148"/>
      <c r="T419" s="54"/>
      <c r="AT419" s="18" t="s">
        <v>1254</v>
      </c>
      <c r="AU419" s="18" t="s">
        <v>79</v>
      </c>
    </row>
    <row r="420" spans="2:65" s="15" customFormat="1" ht="11.25">
      <c r="B420" s="180"/>
      <c r="D420" s="145" t="s">
        <v>171</v>
      </c>
      <c r="E420" s="181" t="s">
        <v>19</v>
      </c>
      <c r="F420" s="182" t="s">
        <v>1694</v>
      </c>
      <c r="H420" s="181" t="s">
        <v>19</v>
      </c>
      <c r="I420" s="183"/>
      <c r="L420" s="180"/>
      <c r="M420" s="184"/>
      <c r="T420" s="185"/>
      <c r="AT420" s="181" t="s">
        <v>171</v>
      </c>
      <c r="AU420" s="181" t="s">
        <v>79</v>
      </c>
      <c r="AV420" s="15" t="s">
        <v>77</v>
      </c>
      <c r="AW420" s="15" t="s">
        <v>31</v>
      </c>
      <c r="AX420" s="15" t="s">
        <v>69</v>
      </c>
      <c r="AY420" s="181" t="s">
        <v>160</v>
      </c>
    </row>
    <row r="421" spans="2:65" s="12" customFormat="1" ht="11.25">
      <c r="B421" s="149"/>
      <c r="D421" s="145" t="s">
        <v>171</v>
      </c>
      <c r="E421" s="150" t="s">
        <v>19</v>
      </c>
      <c r="F421" s="151" t="s">
        <v>2784</v>
      </c>
      <c r="H421" s="152">
        <v>20.288</v>
      </c>
      <c r="I421" s="153"/>
      <c r="L421" s="149"/>
      <c r="M421" s="154"/>
      <c r="T421" s="155"/>
      <c r="AT421" s="150" t="s">
        <v>171</v>
      </c>
      <c r="AU421" s="150" t="s">
        <v>79</v>
      </c>
      <c r="AV421" s="12" t="s">
        <v>79</v>
      </c>
      <c r="AW421" s="12" t="s">
        <v>31</v>
      </c>
      <c r="AX421" s="12" t="s">
        <v>77</v>
      </c>
      <c r="AY421" s="150" t="s">
        <v>160</v>
      </c>
    </row>
    <row r="422" spans="2:65" s="1" customFormat="1" ht="16.5" customHeight="1">
      <c r="B422" s="33"/>
      <c r="C422" s="163" t="s">
        <v>575</v>
      </c>
      <c r="D422" s="163" t="s">
        <v>200</v>
      </c>
      <c r="E422" s="164" t="s">
        <v>1697</v>
      </c>
      <c r="F422" s="165" t="s">
        <v>1698</v>
      </c>
      <c r="G422" s="166" t="s">
        <v>233</v>
      </c>
      <c r="H422" s="167">
        <v>48.691000000000003</v>
      </c>
      <c r="I422" s="168"/>
      <c r="J422" s="169">
        <f>ROUND(I422*H422,2)</f>
        <v>0</v>
      </c>
      <c r="K422" s="165" t="s">
        <v>1251</v>
      </c>
      <c r="L422" s="170"/>
      <c r="M422" s="171" t="s">
        <v>19</v>
      </c>
      <c r="N422" s="172" t="s">
        <v>40</v>
      </c>
      <c r="P422" s="141">
        <f>O422*H422</f>
        <v>0</v>
      </c>
      <c r="Q422" s="141">
        <v>1</v>
      </c>
      <c r="R422" s="141">
        <f>Q422*H422</f>
        <v>48.691000000000003</v>
      </c>
      <c r="S422" s="141">
        <v>0</v>
      </c>
      <c r="T422" s="142">
        <f>S422*H422</f>
        <v>0</v>
      </c>
      <c r="AR422" s="143" t="s">
        <v>204</v>
      </c>
      <c r="AT422" s="143" t="s">
        <v>200</v>
      </c>
      <c r="AU422" s="143" t="s">
        <v>79</v>
      </c>
      <c r="AY422" s="18" t="s">
        <v>160</v>
      </c>
      <c r="BE422" s="144">
        <f>IF(N422="základní",J422,0)</f>
        <v>0</v>
      </c>
      <c r="BF422" s="144">
        <f>IF(N422="snížená",J422,0)</f>
        <v>0</v>
      </c>
      <c r="BG422" s="144">
        <f>IF(N422="zákl. přenesená",J422,0)</f>
        <v>0</v>
      </c>
      <c r="BH422" s="144">
        <f>IF(N422="sníž. přenesená",J422,0)</f>
        <v>0</v>
      </c>
      <c r="BI422" s="144">
        <f>IF(N422="nulová",J422,0)</f>
        <v>0</v>
      </c>
      <c r="BJ422" s="18" t="s">
        <v>77</v>
      </c>
      <c r="BK422" s="144">
        <f>ROUND(I422*H422,2)</f>
        <v>0</v>
      </c>
      <c r="BL422" s="18" t="s">
        <v>167</v>
      </c>
      <c r="BM422" s="143" t="s">
        <v>2785</v>
      </c>
    </row>
    <row r="423" spans="2:65" s="1" customFormat="1" ht="11.25">
      <c r="B423" s="33"/>
      <c r="D423" s="145" t="s">
        <v>169</v>
      </c>
      <c r="F423" s="146" t="s">
        <v>1698</v>
      </c>
      <c r="I423" s="147"/>
      <c r="L423" s="33"/>
      <c r="M423" s="148"/>
      <c r="T423" s="54"/>
      <c r="AT423" s="18" t="s">
        <v>169</v>
      </c>
      <c r="AU423" s="18" t="s">
        <v>79</v>
      </c>
    </row>
    <row r="424" spans="2:65" s="12" customFormat="1" ht="11.25">
      <c r="B424" s="149"/>
      <c r="D424" s="145" t="s">
        <v>171</v>
      </c>
      <c r="E424" s="150" t="s">
        <v>19</v>
      </c>
      <c r="F424" s="151" t="s">
        <v>2786</v>
      </c>
      <c r="H424" s="152">
        <v>48.691000000000003</v>
      </c>
      <c r="I424" s="153"/>
      <c r="L424" s="149"/>
      <c r="M424" s="154"/>
      <c r="T424" s="155"/>
      <c r="AT424" s="150" t="s">
        <v>171</v>
      </c>
      <c r="AU424" s="150" t="s">
        <v>79</v>
      </c>
      <c r="AV424" s="12" t="s">
        <v>79</v>
      </c>
      <c r="AW424" s="12" t="s">
        <v>31</v>
      </c>
      <c r="AX424" s="12" t="s">
        <v>77</v>
      </c>
      <c r="AY424" s="150" t="s">
        <v>160</v>
      </c>
    </row>
    <row r="425" spans="2:65" s="1" customFormat="1" ht="16.5" customHeight="1">
      <c r="B425" s="33"/>
      <c r="C425" s="132" t="s">
        <v>581</v>
      </c>
      <c r="D425" s="132" t="s">
        <v>162</v>
      </c>
      <c r="E425" s="133" t="s">
        <v>1702</v>
      </c>
      <c r="F425" s="134" t="s">
        <v>1703</v>
      </c>
      <c r="G425" s="135" t="s">
        <v>187</v>
      </c>
      <c r="H425" s="136">
        <v>169.16399999999999</v>
      </c>
      <c r="I425" s="137"/>
      <c r="J425" s="138">
        <f>ROUND(I425*H425,2)</f>
        <v>0</v>
      </c>
      <c r="K425" s="134" t="s">
        <v>1251</v>
      </c>
      <c r="L425" s="33"/>
      <c r="M425" s="139" t="s">
        <v>19</v>
      </c>
      <c r="N425" s="140" t="s">
        <v>40</v>
      </c>
      <c r="P425" s="141">
        <f>O425*H425</f>
        <v>0</v>
      </c>
      <c r="Q425" s="141">
        <v>7.8159999999999993E-2</v>
      </c>
      <c r="R425" s="141">
        <f>Q425*H425</f>
        <v>13.221858239999998</v>
      </c>
      <c r="S425" s="141">
        <v>0</v>
      </c>
      <c r="T425" s="142">
        <f>S425*H425</f>
        <v>0</v>
      </c>
      <c r="AR425" s="143" t="s">
        <v>167</v>
      </c>
      <c r="AT425" s="143" t="s">
        <v>162</v>
      </c>
      <c r="AU425" s="143" t="s">
        <v>79</v>
      </c>
      <c r="AY425" s="18" t="s">
        <v>160</v>
      </c>
      <c r="BE425" s="144">
        <f>IF(N425="základní",J425,0)</f>
        <v>0</v>
      </c>
      <c r="BF425" s="144">
        <f>IF(N425="snížená",J425,0)</f>
        <v>0</v>
      </c>
      <c r="BG425" s="144">
        <f>IF(N425="zákl. přenesená",J425,0)</f>
        <v>0</v>
      </c>
      <c r="BH425" s="144">
        <f>IF(N425="sníž. přenesená",J425,0)</f>
        <v>0</v>
      </c>
      <c r="BI425" s="144">
        <f>IF(N425="nulová",J425,0)</f>
        <v>0</v>
      </c>
      <c r="BJ425" s="18" t="s">
        <v>77</v>
      </c>
      <c r="BK425" s="144">
        <f>ROUND(I425*H425,2)</f>
        <v>0</v>
      </c>
      <c r="BL425" s="18" t="s">
        <v>167</v>
      </c>
      <c r="BM425" s="143" t="s">
        <v>2787</v>
      </c>
    </row>
    <row r="426" spans="2:65" s="1" customFormat="1" ht="11.25">
      <c r="B426" s="33"/>
      <c r="D426" s="145" t="s">
        <v>169</v>
      </c>
      <c r="F426" s="146" t="s">
        <v>1705</v>
      </c>
      <c r="I426" s="147"/>
      <c r="L426" s="33"/>
      <c r="M426" s="148"/>
      <c r="T426" s="54"/>
      <c r="AT426" s="18" t="s">
        <v>169</v>
      </c>
      <c r="AU426" s="18" t="s">
        <v>79</v>
      </c>
    </row>
    <row r="427" spans="2:65" s="1" customFormat="1" ht="11.25">
      <c r="B427" s="33"/>
      <c r="D427" s="193" t="s">
        <v>1254</v>
      </c>
      <c r="F427" s="194" t="s">
        <v>1706</v>
      </c>
      <c r="I427" s="147"/>
      <c r="L427" s="33"/>
      <c r="M427" s="148"/>
      <c r="T427" s="54"/>
      <c r="AT427" s="18" t="s">
        <v>1254</v>
      </c>
      <c r="AU427" s="18" t="s">
        <v>79</v>
      </c>
    </row>
    <row r="428" spans="2:65" s="15" customFormat="1" ht="11.25">
      <c r="B428" s="180"/>
      <c r="D428" s="145" t="s">
        <v>171</v>
      </c>
      <c r="E428" s="181" t="s">
        <v>19</v>
      </c>
      <c r="F428" s="182" t="s">
        <v>1555</v>
      </c>
      <c r="H428" s="181" t="s">
        <v>19</v>
      </c>
      <c r="I428" s="183"/>
      <c r="L428" s="180"/>
      <c r="M428" s="184"/>
      <c r="T428" s="185"/>
      <c r="AT428" s="181" t="s">
        <v>171</v>
      </c>
      <c r="AU428" s="181" t="s">
        <v>79</v>
      </c>
      <c r="AV428" s="15" t="s">
        <v>77</v>
      </c>
      <c r="AW428" s="15" t="s">
        <v>31</v>
      </c>
      <c r="AX428" s="15" t="s">
        <v>69</v>
      </c>
      <c r="AY428" s="181" t="s">
        <v>160</v>
      </c>
    </row>
    <row r="429" spans="2:65" s="12" customFormat="1" ht="11.25">
      <c r="B429" s="149"/>
      <c r="D429" s="145" t="s">
        <v>171</v>
      </c>
      <c r="E429" s="150" t="s">
        <v>19</v>
      </c>
      <c r="F429" s="151" t="s">
        <v>2766</v>
      </c>
      <c r="H429" s="152">
        <v>52.417000000000002</v>
      </c>
      <c r="I429" s="153"/>
      <c r="L429" s="149"/>
      <c r="M429" s="154"/>
      <c r="T429" s="155"/>
      <c r="AT429" s="150" t="s">
        <v>171</v>
      </c>
      <c r="AU429" s="150" t="s">
        <v>79</v>
      </c>
      <c r="AV429" s="12" t="s">
        <v>79</v>
      </c>
      <c r="AW429" s="12" t="s">
        <v>31</v>
      </c>
      <c r="AX429" s="12" t="s">
        <v>69</v>
      </c>
      <c r="AY429" s="150" t="s">
        <v>160</v>
      </c>
    </row>
    <row r="430" spans="2:65" s="12" customFormat="1" ht="11.25">
      <c r="B430" s="149"/>
      <c r="D430" s="145" t="s">
        <v>171</v>
      </c>
      <c r="E430" s="150" t="s">
        <v>19</v>
      </c>
      <c r="F430" s="151" t="s">
        <v>2767</v>
      </c>
      <c r="H430" s="152">
        <v>38.756999999999998</v>
      </c>
      <c r="I430" s="153"/>
      <c r="L430" s="149"/>
      <c r="M430" s="154"/>
      <c r="T430" s="155"/>
      <c r="AT430" s="150" t="s">
        <v>171</v>
      </c>
      <c r="AU430" s="150" t="s">
        <v>79</v>
      </c>
      <c r="AV430" s="12" t="s">
        <v>79</v>
      </c>
      <c r="AW430" s="12" t="s">
        <v>31</v>
      </c>
      <c r="AX430" s="12" t="s">
        <v>69</v>
      </c>
      <c r="AY430" s="150" t="s">
        <v>160</v>
      </c>
    </row>
    <row r="431" spans="2:65" s="12" customFormat="1" ht="11.25">
      <c r="B431" s="149"/>
      <c r="D431" s="145" t="s">
        <v>171</v>
      </c>
      <c r="E431" s="150" t="s">
        <v>19</v>
      </c>
      <c r="F431" s="151" t="s">
        <v>2768</v>
      </c>
      <c r="H431" s="152">
        <v>56.872999999999998</v>
      </c>
      <c r="I431" s="153"/>
      <c r="L431" s="149"/>
      <c r="M431" s="154"/>
      <c r="T431" s="155"/>
      <c r="AT431" s="150" t="s">
        <v>171</v>
      </c>
      <c r="AU431" s="150" t="s">
        <v>79</v>
      </c>
      <c r="AV431" s="12" t="s">
        <v>79</v>
      </c>
      <c r="AW431" s="12" t="s">
        <v>31</v>
      </c>
      <c r="AX431" s="12" t="s">
        <v>69</v>
      </c>
      <c r="AY431" s="150" t="s">
        <v>160</v>
      </c>
    </row>
    <row r="432" spans="2:65" s="12" customFormat="1" ht="11.25">
      <c r="B432" s="149"/>
      <c r="D432" s="145" t="s">
        <v>171</v>
      </c>
      <c r="E432" s="150" t="s">
        <v>19</v>
      </c>
      <c r="F432" s="151" t="s">
        <v>2769</v>
      </c>
      <c r="H432" s="152">
        <v>37.933</v>
      </c>
      <c r="I432" s="153"/>
      <c r="L432" s="149"/>
      <c r="M432" s="154"/>
      <c r="T432" s="155"/>
      <c r="AT432" s="150" t="s">
        <v>171</v>
      </c>
      <c r="AU432" s="150" t="s">
        <v>79</v>
      </c>
      <c r="AV432" s="12" t="s">
        <v>79</v>
      </c>
      <c r="AW432" s="12" t="s">
        <v>31</v>
      </c>
      <c r="AX432" s="12" t="s">
        <v>69</v>
      </c>
      <c r="AY432" s="150" t="s">
        <v>160</v>
      </c>
    </row>
    <row r="433" spans="2:65" s="15" customFormat="1" ht="11.25">
      <c r="B433" s="180"/>
      <c r="D433" s="145" t="s">
        <v>171</v>
      </c>
      <c r="E433" s="181" t="s">
        <v>19</v>
      </c>
      <c r="F433" s="182" t="s">
        <v>1643</v>
      </c>
      <c r="H433" s="181" t="s">
        <v>19</v>
      </c>
      <c r="I433" s="183"/>
      <c r="L433" s="180"/>
      <c r="M433" s="184"/>
      <c r="T433" s="185"/>
      <c r="AT433" s="181" t="s">
        <v>171</v>
      </c>
      <c r="AU433" s="181" t="s">
        <v>79</v>
      </c>
      <c r="AV433" s="15" t="s">
        <v>77</v>
      </c>
      <c r="AW433" s="15" t="s">
        <v>31</v>
      </c>
      <c r="AX433" s="15" t="s">
        <v>69</v>
      </c>
      <c r="AY433" s="181" t="s">
        <v>160</v>
      </c>
    </row>
    <row r="434" spans="2:65" s="12" customFormat="1" ht="11.25">
      <c r="B434" s="149"/>
      <c r="D434" s="145" t="s">
        <v>171</v>
      </c>
      <c r="E434" s="150" t="s">
        <v>19</v>
      </c>
      <c r="F434" s="151" t="s">
        <v>2771</v>
      </c>
      <c r="H434" s="152">
        <v>23.8</v>
      </c>
      <c r="I434" s="153"/>
      <c r="L434" s="149"/>
      <c r="M434" s="154"/>
      <c r="T434" s="155"/>
      <c r="AT434" s="150" t="s">
        <v>171</v>
      </c>
      <c r="AU434" s="150" t="s">
        <v>79</v>
      </c>
      <c r="AV434" s="12" t="s">
        <v>79</v>
      </c>
      <c r="AW434" s="12" t="s">
        <v>31</v>
      </c>
      <c r="AX434" s="12" t="s">
        <v>69</v>
      </c>
      <c r="AY434" s="150" t="s">
        <v>160</v>
      </c>
    </row>
    <row r="435" spans="2:65" s="15" customFormat="1" ht="11.25">
      <c r="B435" s="180"/>
      <c r="D435" s="145" t="s">
        <v>171</v>
      </c>
      <c r="E435" s="181" t="s">
        <v>19</v>
      </c>
      <c r="F435" s="182" t="s">
        <v>1650</v>
      </c>
      <c r="H435" s="181" t="s">
        <v>19</v>
      </c>
      <c r="I435" s="183"/>
      <c r="L435" s="180"/>
      <c r="M435" s="184"/>
      <c r="T435" s="185"/>
      <c r="AT435" s="181" t="s">
        <v>171</v>
      </c>
      <c r="AU435" s="181" t="s">
        <v>79</v>
      </c>
      <c r="AV435" s="15" t="s">
        <v>77</v>
      </c>
      <c r="AW435" s="15" t="s">
        <v>31</v>
      </c>
      <c r="AX435" s="15" t="s">
        <v>69</v>
      </c>
      <c r="AY435" s="181" t="s">
        <v>160</v>
      </c>
    </row>
    <row r="436" spans="2:65" s="12" customFormat="1" ht="11.25">
      <c r="B436" s="149"/>
      <c r="D436" s="145" t="s">
        <v>171</v>
      </c>
      <c r="E436" s="150" t="s">
        <v>19</v>
      </c>
      <c r="F436" s="151" t="s">
        <v>2773</v>
      </c>
      <c r="H436" s="152">
        <v>72</v>
      </c>
      <c r="I436" s="153"/>
      <c r="L436" s="149"/>
      <c r="M436" s="154"/>
      <c r="T436" s="155"/>
      <c r="AT436" s="150" t="s">
        <v>171</v>
      </c>
      <c r="AU436" s="150" t="s">
        <v>79</v>
      </c>
      <c r="AV436" s="12" t="s">
        <v>79</v>
      </c>
      <c r="AW436" s="12" t="s">
        <v>31</v>
      </c>
      <c r="AX436" s="12" t="s">
        <v>69</v>
      </c>
      <c r="AY436" s="150" t="s">
        <v>160</v>
      </c>
    </row>
    <row r="437" spans="2:65" s="15" customFormat="1" ht="11.25">
      <c r="B437" s="180"/>
      <c r="D437" s="145" t="s">
        <v>171</v>
      </c>
      <c r="E437" s="181" t="s">
        <v>19</v>
      </c>
      <c r="F437" s="182" t="s">
        <v>1652</v>
      </c>
      <c r="H437" s="181" t="s">
        <v>19</v>
      </c>
      <c r="I437" s="183"/>
      <c r="L437" s="180"/>
      <c r="M437" s="184"/>
      <c r="T437" s="185"/>
      <c r="AT437" s="181" t="s">
        <v>171</v>
      </c>
      <c r="AU437" s="181" t="s">
        <v>79</v>
      </c>
      <c r="AV437" s="15" t="s">
        <v>77</v>
      </c>
      <c r="AW437" s="15" t="s">
        <v>31</v>
      </c>
      <c r="AX437" s="15" t="s">
        <v>69</v>
      </c>
      <c r="AY437" s="181" t="s">
        <v>160</v>
      </c>
    </row>
    <row r="438" spans="2:65" s="12" customFormat="1" ht="11.25">
      <c r="B438" s="149"/>
      <c r="D438" s="145" t="s">
        <v>171</v>
      </c>
      <c r="E438" s="150" t="s">
        <v>19</v>
      </c>
      <c r="F438" s="151" t="s">
        <v>2774</v>
      </c>
      <c r="H438" s="152">
        <v>56.546999999999997</v>
      </c>
      <c r="I438" s="153"/>
      <c r="L438" s="149"/>
      <c r="M438" s="154"/>
      <c r="T438" s="155"/>
      <c r="AT438" s="150" t="s">
        <v>171</v>
      </c>
      <c r="AU438" s="150" t="s">
        <v>79</v>
      </c>
      <c r="AV438" s="12" t="s">
        <v>79</v>
      </c>
      <c r="AW438" s="12" t="s">
        <v>31</v>
      </c>
      <c r="AX438" s="12" t="s">
        <v>69</v>
      </c>
      <c r="AY438" s="150" t="s">
        <v>160</v>
      </c>
    </row>
    <row r="439" spans="2:65" s="14" customFormat="1" ht="11.25">
      <c r="B439" s="173"/>
      <c r="D439" s="145" t="s">
        <v>171</v>
      </c>
      <c r="E439" s="174" t="s">
        <v>19</v>
      </c>
      <c r="F439" s="175" t="s">
        <v>236</v>
      </c>
      <c r="H439" s="176">
        <v>338.327</v>
      </c>
      <c r="I439" s="177"/>
      <c r="L439" s="173"/>
      <c r="M439" s="178"/>
      <c r="T439" s="179"/>
      <c r="AT439" s="174" t="s">
        <v>171</v>
      </c>
      <c r="AU439" s="174" t="s">
        <v>79</v>
      </c>
      <c r="AV439" s="14" t="s">
        <v>178</v>
      </c>
      <c r="AW439" s="14" t="s">
        <v>31</v>
      </c>
      <c r="AX439" s="14" t="s">
        <v>69</v>
      </c>
      <c r="AY439" s="174" t="s">
        <v>160</v>
      </c>
    </row>
    <row r="440" spans="2:65" s="15" customFormat="1" ht="11.25">
      <c r="B440" s="180"/>
      <c r="D440" s="145" t="s">
        <v>171</v>
      </c>
      <c r="E440" s="181" t="s">
        <v>19</v>
      </c>
      <c r="F440" s="182" t="s">
        <v>2779</v>
      </c>
      <c r="H440" s="181" t="s">
        <v>19</v>
      </c>
      <c r="I440" s="183"/>
      <c r="L440" s="180"/>
      <c r="M440" s="184"/>
      <c r="T440" s="185"/>
      <c r="AT440" s="181" t="s">
        <v>171</v>
      </c>
      <c r="AU440" s="181" t="s">
        <v>79</v>
      </c>
      <c r="AV440" s="15" t="s">
        <v>77</v>
      </c>
      <c r="AW440" s="15" t="s">
        <v>31</v>
      </c>
      <c r="AX440" s="15" t="s">
        <v>69</v>
      </c>
      <c r="AY440" s="181" t="s">
        <v>160</v>
      </c>
    </row>
    <row r="441" spans="2:65" s="12" customFormat="1" ht="11.25">
      <c r="B441" s="149"/>
      <c r="D441" s="145" t="s">
        <v>171</v>
      </c>
      <c r="E441" s="150" t="s">
        <v>19</v>
      </c>
      <c r="F441" s="151" t="s">
        <v>2788</v>
      </c>
      <c r="H441" s="152">
        <v>169.16399999999999</v>
      </c>
      <c r="I441" s="153"/>
      <c r="L441" s="149"/>
      <c r="M441" s="154"/>
      <c r="T441" s="155"/>
      <c r="AT441" s="150" t="s">
        <v>171</v>
      </c>
      <c r="AU441" s="150" t="s">
        <v>79</v>
      </c>
      <c r="AV441" s="12" t="s">
        <v>79</v>
      </c>
      <c r="AW441" s="12" t="s">
        <v>31</v>
      </c>
      <c r="AX441" s="12" t="s">
        <v>77</v>
      </c>
      <c r="AY441" s="150" t="s">
        <v>160</v>
      </c>
    </row>
    <row r="442" spans="2:65" s="1" customFormat="1" ht="16.5" customHeight="1">
      <c r="B442" s="33"/>
      <c r="C442" s="132" t="s">
        <v>264</v>
      </c>
      <c r="D442" s="132" t="s">
        <v>162</v>
      </c>
      <c r="E442" s="133" t="s">
        <v>1708</v>
      </c>
      <c r="F442" s="134" t="s">
        <v>1709</v>
      </c>
      <c r="G442" s="135" t="s">
        <v>187</v>
      </c>
      <c r="H442" s="136">
        <v>169.16399999999999</v>
      </c>
      <c r="I442" s="137"/>
      <c r="J442" s="138">
        <f>ROUND(I442*H442,2)</f>
        <v>0</v>
      </c>
      <c r="K442" s="134" t="s">
        <v>1251</v>
      </c>
      <c r="L442" s="33"/>
      <c r="M442" s="139" t="s">
        <v>19</v>
      </c>
      <c r="N442" s="140" t="s">
        <v>40</v>
      </c>
      <c r="P442" s="141">
        <f>O442*H442</f>
        <v>0</v>
      </c>
      <c r="Q442" s="141">
        <v>0</v>
      </c>
      <c r="R442" s="141">
        <f>Q442*H442</f>
        <v>0</v>
      </c>
      <c r="S442" s="141">
        <v>0</v>
      </c>
      <c r="T442" s="142">
        <f>S442*H442</f>
        <v>0</v>
      </c>
      <c r="AR442" s="143" t="s">
        <v>167</v>
      </c>
      <c r="AT442" s="143" t="s">
        <v>162</v>
      </c>
      <c r="AU442" s="143" t="s">
        <v>79</v>
      </c>
      <c r="AY442" s="18" t="s">
        <v>160</v>
      </c>
      <c r="BE442" s="144">
        <f>IF(N442="základní",J442,0)</f>
        <v>0</v>
      </c>
      <c r="BF442" s="144">
        <f>IF(N442="snížená",J442,0)</f>
        <v>0</v>
      </c>
      <c r="BG442" s="144">
        <f>IF(N442="zákl. přenesená",J442,0)</f>
        <v>0</v>
      </c>
      <c r="BH442" s="144">
        <f>IF(N442="sníž. přenesená",J442,0)</f>
        <v>0</v>
      </c>
      <c r="BI442" s="144">
        <f>IF(N442="nulová",J442,0)</f>
        <v>0</v>
      </c>
      <c r="BJ442" s="18" t="s">
        <v>77</v>
      </c>
      <c r="BK442" s="144">
        <f>ROUND(I442*H442,2)</f>
        <v>0</v>
      </c>
      <c r="BL442" s="18" t="s">
        <v>167</v>
      </c>
      <c r="BM442" s="143" t="s">
        <v>2789</v>
      </c>
    </row>
    <row r="443" spans="2:65" s="1" customFormat="1" ht="11.25">
      <c r="B443" s="33"/>
      <c r="D443" s="145" t="s">
        <v>169</v>
      </c>
      <c r="F443" s="146" t="s">
        <v>1711</v>
      </c>
      <c r="I443" s="147"/>
      <c r="L443" s="33"/>
      <c r="M443" s="148"/>
      <c r="T443" s="54"/>
      <c r="AT443" s="18" t="s">
        <v>169</v>
      </c>
      <c r="AU443" s="18" t="s">
        <v>79</v>
      </c>
    </row>
    <row r="444" spans="2:65" s="1" customFormat="1" ht="11.25">
      <c r="B444" s="33"/>
      <c r="D444" s="193" t="s">
        <v>1254</v>
      </c>
      <c r="F444" s="194" t="s">
        <v>1712</v>
      </c>
      <c r="I444" s="147"/>
      <c r="L444" s="33"/>
      <c r="M444" s="148"/>
      <c r="T444" s="54"/>
      <c r="AT444" s="18" t="s">
        <v>1254</v>
      </c>
      <c r="AU444" s="18" t="s">
        <v>79</v>
      </c>
    </row>
    <row r="445" spans="2:65" s="1" customFormat="1" ht="16.5" customHeight="1">
      <c r="B445" s="33"/>
      <c r="C445" s="132" t="s">
        <v>1674</v>
      </c>
      <c r="D445" s="132" t="s">
        <v>162</v>
      </c>
      <c r="E445" s="133" t="s">
        <v>1714</v>
      </c>
      <c r="F445" s="134" t="s">
        <v>1715</v>
      </c>
      <c r="G445" s="135" t="s">
        <v>187</v>
      </c>
      <c r="H445" s="136">
        <v>8.9619999999999997</v>
      </c>
      <c r="I445" s="137"/>
      <c r="J445" s="138">
        <f>ROUND(I445*H445,2)</f>
        <v>0</v>
      </c>
      <c r="K445" s="134" t="s">
        <v>1251</v>
      </c>
      <c r="L445" s="33"/>
      <c r="M445" s="139" t="s">
        <v>19</v>
      </c>
      <c r="N445" s="140" t="s">
        <v>40</v>
      </c>
      <c r="P445" s="141">
        <f>O445*H445</f>
        <v>0</v>
      </c>
      <c r="Q445" s="141">
        <v>6.0429999999999998E-2</v>
      </c>
      <c r="R445" s="141">
        <f>Q445*H445</f>
        <v>0.54157365999999996</v>
      </c>
      <c r="S445" s="141">
        <v>0</v>
      </c>
      <c r="T445" s="142">
        <f>S445*H445</f>
        <v>0</v>
      </c>
      <c r="AR445" s="143" t="s">
        <v>167</v>
      </c>
      <c r="AT445" s="143" t="s">
        <v>162</v>
      </c>
      <c r="AU445" s="143" t="s">
        <v>79</v>
      </c>
      <c r="AY445" s="18" t="s">
        <v>160</v>
      </c>
      <c r="BE445" s="144">
        <f>IF(N445="základní",J445,0)</f>
        <v>0</v>
      </c>
      <c r="BF445" s="144">
        <f>IF(N445="snížená",J445,0)</f>
        <v>0</v>
      </c>
      <c r="BG445" s="144">
        <f>IF(N445="zákl. přenesená",J445,0)</f>
        <v>0</v>
      </c>
      <c r="BH445" s="144">
        <f>IF(N445="sníž. přenesená",J445,0)</f>
        <v>0</v>
      </c>
      <c r="BI445" s="144">
        <f>IF(N445="nulová",J445,0)</f>
        <v>0</v>
      </c>
      <c r="BJ445" s="18" t="s">
        <v>77</v>
      </c>
      <c r="BK445" s="144">
        <f>ROUND(I445*H445,2)</f>
        <v>0</v>
      </c>
      <c r="BL445" s="18" t="s">
        <v>167</v>
      </c>
      <c r="BM445" s="143" t="s">
        <v>2790</v>
      </c>
    </row>
    <row r="446" spans="2:65" s="1" customFormat="1" ht="11.25">
      <c r="B446" s="33"/>
      <c r="D446" s="145" t="s">
        <v>169</v>
      </c>
      <c r="F446" s="146" t="s">
        <v>1717</v>
      </c>
      <c r="I446" s="147"/>
      <c r="L446" s="33"/>
      <c r="M446" s="148"/>
      <c r="T446" s="54"/>
      <c r="AT446" s="18" t="s">
        <v>169</v>
      </c>
      <c r="AU446" s="18" t="s">
        <v>79</v>
      </c>
    </row>
    <row r="447" spans="2:65" s="1" customFormat="1" ht="11.25">
      <c r="B447" s="33"/>
      <c r="D447" s="193" t="s">
        <v>1254</v>
      </c>
      <c r="F447" s="194" t="s">
        <v>1718</v>
      </c>
      <c r="I447" s="147"/>
      <c r="L447" s="33"/>
      <c r="M447" s="148"/>
      <c r="T447" s="54"/>
      <c r="AT447" s="18" t="s">
        <v>1254</v>
      </c>
      <c r="AU447" s="18" t="s">
        <v>79</v>
      </c>
    </row>
    <row r="448" spans="2:65" s="15" customFormat="1" ht="11.25">
      <c r="B448" s="180"/>
      <c r="D448" s="145" t="s">
        <v>171</v>
      </c>
      <c r="E448" s="181" t="s">
        <v>19</v>
      </c>
      <c r="F448" s="182" t="s">
        <v>2791</v>
      </c>
      <c r="H448" s="181" t="s">
        <v>19</v>
      </c>
      <c r="I448" s="183"/>
      <c r="L448" s="180"/>
      <c r="M448" s="184"/>
      <c r="T448" s="185"/>
      <c r="AT448" s="181" t="s">
        <v>171</v>
      </c>
      <c r="AU448" s="181" t="s">
        <v>79</v>
      </c>
      <c r="AV448" s="15" t="s">
        <v>77</v>
      </c>
      <c r="AW448" s="15" t="s">
        <v>31</v>
      </c>
      <c r="AX448" s="15" t="s">
        <v>69</v>
      </c>
      <c r="AY448" s="181" t="s">
        <v>160</v>
      </c>
    </row>
    <row r="449" spans="2:65" s="12" customFormat="1" ht="11.25">
      <c r="B449" s="149"/>
      <c r="D449" s="145" t="s">
        <v>171</v>
      </c>
      <c r="E449" s="150" t="s">
        <v>19</v>
      </c>
      <c r="F449" s="151" t="s">
        <v>2792</v>
      </c>
      <c r="H449" s="152">
        <v>8.9619999999999997</v>
      </c>
      <c r="I449" s="153"/>
      <c r="L449" s="149"/>
      <c r="M449" s="154"/>
      <c r="T449" s="155"/>
      <c r="AT449" s="150" t="s">
        <v>171</v>
      </c>
      <c r="AU449" s="150" t="s">
        <v>79</v>
      </c>
      <c r="AV449" s="12" t="s">
        <v>79</v>
      </c>
      <c r="AW449" s="12" t="s">
        <v>31</v>
      </c>
      <c r="AX449" s="12" t="s">
        <v>77</v>
      </c>
      <c r="AY449" s="150" t="s">
        <v>160</v>
      </c>
    </row>
    <row r="450" spans="2:65" s="1" customFormat="1" ht="16.5" customHeight="1">
      <c r="B450" s="33"/>
      <c r="C450" s="132" t="s">
        <v>1680</v>
      </c>
      <c r="D450" s="132" t="s">
        <v>162</v>
      </c>
      <c r="E450" s="133" t="s">
        <v>1722</v>
      </c>
      <c r="F450" s="134" t="s">
        <v>1723</v>
      </c>
      <c r="G450" s="135" t="s">
        <v>298</v>
      </c>
      <c r="H450" s="136">
        <v>29.6</v>
      </c>
      <c r="I450" s="137"/>
      <c r="J450" s="138">
        <f>ROUND(I450*H450,2)</f>
        <v>0</v>
      </c>
      <c r="K450" s="134" t="s">
        <v>1251</v>
      </c>
      <c r="L450" s="33"/>
      <c r="M450" s="139" t="s">
        <v>19</v>
      </c>
      <c r="N450" s="140" t="s">
        <v>40</v>
      </c>
      <c r="P450" s="141">
        <f>O450*H450</f>
        <v>0</v>
      </c>
      <c r="Q450" s="141">
        <v>6.4999999999999997E-4</v>
      </c>
      <c r="R450" s="141">
        <f>Q450*H450</f>
        <v>1.924E-2</v>
      </c>
      <c r="S450" s="141">
        <v>1E-3</v>
      </c>
      <c r="T450" s="142">
        <f>S450*H450</f>
        <v>2.9600000000000001E-2</v>
      </c>
      <c r="AR450" s="143" t="s">
        <v>167</v>
      </c>
      <c r="AT450" s="143" t="s">
        <v>162</v>
      </c>
      <c r="AU450" s="143" t="s">
        <v>79</v>
      </c>
      <c r="AY450" s="18" t="s">
        <v>160</v>
      </c>
      <c r="BE450" s="144">
        <f>IF(N450="základní",J450,0)</f>
        <v>0</v>
      </c>
      <c r="BF450" s="144">
        <f>IF(N450="snížená",J450,0)</f>
        <v>0</v>
      </c>
      <c r="BG450" s="144">
        <f>IF(N450="zákl. přenesená",J450,0)</f>
        <v>0</v>
      </c>
      <c r="BH450" s="144">
        <f>IF(N450="sníž. přenesená",J450,0)</f>
        <v>0</v>
      </c>
      <c r="BI450" s="144">
        <f>IF(N450="nulová",J450,0)</f>
        <v>0</v>
      </c>
      <c r="BJ450" s="18" t="s">
        <v>77</v>
      </c>
      <c r="BK450" s="144">
        <f>ROUND(I450*H450,2)</f>
        <v>0</v>
      </c>
      <c r="BL450" s="18" t="s">
        <v>167</v>
      </c>
      <c r="BM450" s="143" t="s">
        <v>2793</v>
      </c>
    </row>
    <row r="451" spans="2:65" s="1" customFormat="1" ht="11.25">
      <c r="B451" s="33"/>
      <c r="D451" s="145" t="s">
        <v>169</v>
      </c>
      <c r="F451" s="146" t="s">
        <v>1725</v>
      </c>
      <c r="I451" s="147"/>
      <c r="L451" s="33"/>
      <c r="M451" s="148"/>
      <c r="T451" s="54"/>
      <c r="AT451" s="18" t="s">
        <v>169</v>
      </c>
      <c r="AU451" s="18" t="s">
        <v>79</v>
      </c>
    </row>
    <row r="452" spans="2:65" s="1" customFormat="1" ht="11.25">
      <c r="B452" s="33"/>
      <c r="D452" s="193" t="s">
        <v>1254</v>
      </c>
      <c r="F452" s="194" t="s">
        <v>1726</v>
      </c>
      <c r="I452" s="147"/>
      <c r="L452" s="33"/>
      <c r="M452" s="148"/>
      <c r="T452" s="54"/>
      <c r="AT452" s="18" t="s">
        <v>1254</v>
      </c>
      <c r="AU452" s="18" t="s">
        <v>79</v>
      </c>
    </row>
    <row r="453" spans="2:65" s="15" customFormat="1" ht="11.25">
      <c r="B453" s="180"/>
      <c r="D453" s="145" t="s">
        <v>171</v>
      </c>
      <c r="E453" s="181" t="s">
        <v>19</v>
      </c>
      <c r="F453" s="182" t="s">
        <v>1727</v>
      </c>
      <c r="H453" s="181" t="s">
        <v>19</v>
      </c>
      <c r="I453" s="183"/>
      <c r="L453" s="180"/>
      <c r="M453" s="184"/>
      <c r="T453" s="185"/>
      <c r="AT453" s="181" t="s">
        <v>171</v>
      </c>
      <c r="AU453" s="181" t="s">
        <v>79</v>
      </c>
      <c r="AV453" s="15" t="s">
        <v>77</v>
      </c>
      <c r="AW453" s="15" t="s">
        <v>31</v>
      </c>
      <c r="AX453" s="15" t="s">
        <v>69</v>
      </c>
      <c r="AY453" s="181" t="s">
        <v>160</v>
      </c>
    </row>
    <row r="454" spans="2:65" s="12" customFormat="1" ht="11.25">
      <c r="B454" s="149"/>
      <c r="D454" s="145" t="s">
        <v>171</v>
      </c>
      <c r="E454" s="150" t="s">
        <v>19</v>
      </c>
      <c r="F454" s="151" t="s">
        <v>1728</v>
      </c>
      <c r="H454" s="152">
        <v>73.332999999999998</v>
      </c>
      <c r="I454" s="153"/>
      <c r="L454" s="149"/>
      <c r="M454" s="154"/>
      <c r="T454" s="155"/>
      <c r="AT454" s="150" t="s">
        <v>171</v>
      </c>
      <c r="AU454" s="150" t="s">
        <v>79</v>
      </c>
      <c r="AV454" s="12" t="s">
        <v>79</v>
      </c>
      <c r="AW454" s="12" t="s">
        <v>31</v>
      </c>
      <c r="AX454" s="12" t="s">
        <v>69</v>
      </c>
      <c r="AY454" s="150" t="s">
        <v>160</v>
      </c>
    </row>
    <row r="455" spans="2:65" s="15" customFormat="1" ht="11.25">
      <c r="B455" s="180"/>
      <c r="D455" s="145" t="s">
        <v>171</v>
      </c>
      <c r="E455" s="181" t="s">
        <v>19</v>
      </c>
      <c r="F455" s="182" t="s">
        <v>1729</v>
      </c>
      <c r="H455" s="181" t="s">
        <v>19</v>
      </c>
      <c r="I455" s="183"/>
      <c r="L455" s="180"/>
      <c r="M455" s="184"/>
      <c r="T455" s="185"/>
      <c r="AT455" s="181" t="s">
        <v>171</v>
      </c>
      <c r="AU455" s="181" t="s">
        <v>79</v>
      </c>
      <c r="AV455" s="15" t="s">
        <v>77</v>
      </c>
      <c r="AW455" s="15" t="s">
        <v>31</v>
      </c>
      <c r="AX455" s="15" t="s">
        <v>69</v>
      </c>
      <c r="AY455" s="181" t="s">
        <v>160</v>
      </c>
    </row>
    <row r="456" spans="2:65" s="12" customFormat="1" ht="11.25">
      <c r="B456" s="149"/>
      <c r="D456" s="145" t="s">
        <v>171</v>
      </c>
      <c r="E456" s="150" t="s">
        <v>19</v>
      </c>
      <c r="F456" s="151" t="s">
        <v>1730</v>
      </c>
      <c r="H456" s="152">
        <v>29.6</v>
      </c>
      <c r="I456" s="153"/>
      <c r="L456" s="149"/>
      <c r="M456" s="154"/>
      <c r="T456" s="155"/>
      <c r="AT456" s="150" t="s">
        <v>171</v>
      </c>
      <c r="AU456" s="150" t="s">
        <v>79</v>
      </c>
      <c r="AV456" s="12" t="s">
        <v>79</v>
      </c>
      <c r="AW456" s="12" t="s">
        <v>31</v>
      </c>
      <c r="AX456" s="12" t="s">
        <v>77</v>
      </c>
      <c r="AY456" s="150" t="s">
        <v>160</v>
      </c>
    </row>
    <row r="457" spans="2:65" s="1" customFormat="1" ht="16.5" customHeight="1">
      <c r="B457" s="33"/>
      <c r="C457" s="163" t="s">
        <v>1688</v>
      </c>
      <c r="D457" s="163" t="s">
        <v>200</v>
      </c>
      <c r="E457" s="164" t="s">
        <v>1732</v>
      </c>
      <c r="F457" s="165" t="s">
        <v>1733</v>
      </c>
      <c r="G457" s="166" t="s">
        <v>233</v>
      </c>
      <c r="H457" s="167">
        <v>0.13300000000000001</v>
      </c>
      <c r="I457" s="168"/>
      <c r="J457" s="169">
        <f>ROUND(I457*H457,2)</f>
        <v>0</v>
      </c>
      <c r="K457" s="165" t="s">
        <v>1251</v>
      </c>
      <c r="L457" s="170"/>
      <c r="M457" s="171" t="s">
        <v>19</v>
      </c>
      <c r="N457" s="172" t="s">
        <v>40</v>
      </c>
      <c r="P457" s="141">
        <f>O457*H457</f>
        <v>0</v>
      </c>
      <c r="Q457" s="141">
        <v>1</v>
      </c>
      <c r="R457" s="141">
        <f>Q457*H457</f>
        <v>0.13300000000000001</v>
      </c>
      <c r="S457" s="141">
        <v>0</v>
      </c>
      <c r="T457" s="142">
        <f>S457*H457</f>
        <v>0</v>
      </c>
      <c r="AR457" s="143" t="s">
        <v>204</v>
      </c>
      <c r="AT457" s="143" t="s">
        <v>200</v>
      </c>
      <c r="AU457" s="143" t="s">
        <v>79</v>
      </c>
      <c r="AY457" s="18" t="s">
        <v>160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8" t="s">
        <v>77</v>
      </c>
      <c r="BK457" s="144">
        <f>ROUND(I457*H457,2)</f>
        <v>0</v>
      </c>
      <c r="BL457" s="18" t="s">
        <v>167</v>
      </c>
      <c r="BM457" s="143" t="s">
        <v>2794</v>
      </c>
    </row>
    <row r="458" spans="2:65" s="1" customFormat="1" ht="11.25">
      <c r="B458" s="33"/>
      <c r="D458" s="145" t="s">
        <v>169</v>
      </c>
      <c r="F458" s="146" t="s">
        <v>1733</v>
      </c>
      <c r="I458" s="147"/>
      <c r="L458" s="33"/>
      <c r="M458" s="148"/>
      <c r="T458" s="54"/>
      <c r="AT458" s="18" t="s">
        <v>169</v>
      </c>
      <c r="AU458" s="18" t="s">
        <v>79</v>
      </c>
    </row>
    <row r="459" spans="2:65" s="12" customFormat="1" ht="11.25">
      <c r="B459" s="149"/>
      <c r="D459" s="145" t="s">
        <v>171</v>
      </c>
      <c r="E459" s="150" t="s">
        <v>19</v>
      </c>
      <c r="F459" s="151" t="s">
        <v>1735</v>
      </c>
      <c r="H459" s="152">
        <v>0.13300000000000001</v>
      </c>
      <c r="I459" s="153"/>
      <c r="L459" s="149"/>
      <c r="M459" s="154"/>
      <c r="T459" s="155"/>
      <c r="AT459" s="150" t="s">
        <v>171</v>
      </c>
      <c r="AU459" s="150" t="s">
        <v>79</v>
      </c>
      <c r="AV459" s="12" t="s">
        <v>79</v>
      </c>
      <c r="AW459" s="12" t="s">
        <v>31</v>
      </c>
      <c r="AX459" s="12" t="s">
        <v>77</v>
      </c>
      <c r="AY459" s="150" t="s">
        <v>160</v>
      </c>
    </row>
    <row r="460" spans="2:65" s="11" customFormat="1" ht="22.9" customHeight="1">
      <c r="B460" s="120"/>
      <c r="D460" s="121" t="s">
        <v>68</v>
      </c>
      <c r="E460" s="130" t="s">
        <v>1736</v>
      </c>
      <c r="F460" s="130" t="s">
        <v>1737</v>
      </c>
      <c r="I460" s="123"/>
      <c r="J460" s="131">
        <f>BK460</f>
        <v>0</v>
      </c>
      <c r="L460" s="120"/>
      <c r="M460" s="125"/>
      <c r="P460" s="126">
        <f>SUM(P461:P463)</f>
        <v>0</v>
      </c>
      <c r="R460" s="126">
        <f>SUM(R461:R463)</f>
        <v>0</v>
      </c>
      <c r="T460" s="127">
        <f>SUM(T461:T463)</f>
        <v>0</v>
      </c>
      <c r="AR460" s="121" t="s">
        <v>77</v>
      </c>
      <c r="AT460" s="128" t="s">
        <v>68</v>
      </c>
      <c r="AU460" s="128" t="s">
        <v>77</v>
      </c>
      <c r="AY460" s="121" t="s">
        <v>160</v>
      </c>
      <c r="BK460" s="129">
        <f>SUM(BK461:BK463)</f>
        <v>0</v>
      </c>
    </row>
    <row r="461" spans="2:65" s="1" customFormat="1" ht="16.5" customHeight="1">
      <c r="B461" s="33"/>
      <c r="C461" s="132" t="s">
        <v>1696</v>
      </c>
      <c r="D461" s="132" t="s">
        <v>162</v>
      </c>
      <c r="E461" s="133" t="s">
        <v>1739</v>
      </c>
      <c r="F461" s="134" t="s">
        <v>1740</v>
      </c>
      <c r="G461" s="135" t="s">
        <v>233</v>
      </c>
      <c r="H461" s="136">
        <v>166.61699999999999</v>
      </c>
      <c r="I461" s="137"/>
      <c r="J461" s="138">
        <f>ROUND(I461*H461,2)</f>
        <v>0</v>
      </c>
      <c r="K461" s="134" t="s">
        <v>1251</v>
      </c>
      <c r="L461" s="33"/>
      <c r="M461" s="139" t="s">
        <v>19</v>
      </c>
      <c r="N461" s="140" t="s">
        <v>40</v>
      </c>
      <c r="P461" s="141">
        <f>O461*H461</f>
        <v>0</v>
      </c>
      <c r="Q461" s="141">
        <v>0</v>
      </c>
      <c r="R461" s="141">
        <f>Q461*H461</f>
        <v>0</v>
      </c>
      <c r="S461" s="141">
        <v>0</v>
      </c>
      <c r="T461" s="142">
        <f>S461*H461</f>
        <v>0</v>
      </c>
      <c r="AR461" s="143" t="s">
        <v>167</v>
      </c>
      <c r="AT461" s="143" t="s">
        <v>162</v>
      </c>
      <c r="AU461" s="143" t="s">
        <v>79</v>
      </c>
      <c r="AY461" s="18" t="s">
        <v>160</v>
      </c>
      <c r="BE461" s="144">
        <f>IF(N461="základní",J461,0)</f>
        <v>0</v>
      </c>
      <c r="BF461" s="144">
        <f>IF(N461="snížená",J461,0)</f>
        <v>0</v>
      </c>
      <c r="BG461" s="144">
        <f>IF(N461="zákl. přenesená",J461,0)</f>
        <v>0</v>
      </c>
      <c r="BH461" s="144">
        <f>IF(N461="sníž. přenesená",J461,0)</f>
        <v>0</v>
      </c>
      <c r="BI461" s="144">
        <f>IF(N461="nulová",J461,0)</f>
        <v>0</v>
      </c>
      <c r="BJ461" s="18" t="s">
        <v>77</v>
      </c>
      <c r="BK461" s="144">
        <f>ROUND(I461*H461,2)</f>
        <v>0</v>
      </c>
      <c r="BL461" s="18" t="s">
        <v>167</v>
      </c>
      <c r="BM461" s="143" t="s">
        <v>2795</v>
      </c>
    </row>
    <row r="462" spans="2:65" s="1" customFormat="1" ht="19.5">
      <c r="B462" s="33"/>
      <c r="D462" s="145" t="s">
        <v>169</v>
      </c>
      <c r="F462" s="146" t="s">
        <v>1742</v>
      </c>
      <c r="I462" s="147"/>
      <c r="L462" s="33"/>
      <c r="M462" s="148"/>
      <c r="T462" s="54"/>
      <c r="AT462" s="18" t="s">
        <v>169</v>
      </c>
      <c r="AU462" s="18" t="s">
        <v>79</v>
      </c>
    </row>
    <row r="463" spans="2:65" s="1" customFormat="1" ht="11.25">
      <c r="B463" s="33"/>
      <c r="D463" s="193" t="s">
        <v>1254</v>
      </c>
      <c r="F463" s="194" t="s">
        <v>1743</v>
      </c>
      <c r="I463" s="147"/>
      <c r="L463" s="33"/>
      <c r="M463" s="148"/>
      <c r="T463" s="54"/>
      <c r="AT463" s="18" t="s">
        <v>1254</v>
      </c>
      <c r="AU463" s="18" t="s">
        <v>79</v>
      </c>
    </row>
    <row r="464" spans="2:65" s="11" customFormat="1" ht="25.9" customHeight="1">
      <c r="B464" s="120"/>
      <c r="D464" s="121" t="s">
        <v>68</v>
      </c>
      <c r="E464" s="122" t="s">
        <v>1744</v>
      </c>
      <c r="F464" s="122" t="s">
        <v>1745</v>
      </c>
      <c r="I464" s="123"/>
      <c r="J464" s="124">
        <f>BK464</f>
        <v>0</v>
      </c>
      <c r="L464" s="120"/>
      <c r="M464" s="125"/>
      <c r="P464" s="126">
        <f>P465</f>
        <v>0</v>
      </c>
      <c r="R464" s="126">
        <f>R465</f>
        <v>13.159657599999997</v>
      </c>
      <c r="T464" s="127">
        <f>T465</f>
        <v>0</v>
      </c>
      <c r="AR464" s="121" t="s">
        <v>79</v>
      </c>
      <c r="AT464" s="128" t="s">
        <v>68</v>
      </c>
      <c r="AU464" s="128" t="s">
        <v>69</v>
      </c>
      <c r="AY464" s="121" t="s">
        <v>160</v>
      </c>
      <c r="BK464" s="129">
        <f>BK465</f>
        <v>0</v>
      </c>
    </row>
    <row r="465" spans="2:65" s="11" customFormat="1" ht="22.9" customHeight="1">
      <c r="B465" s="120"/>
      <c r="D465" s="121" t="s">
        <v>68</v>
      </c>
      <c r="E465" s="130" t="s">
        <v>1746</v>
      </c>
      <c r="F465" s="130" t="s">
        <v>1747</v>
      </c>
      <c r="I465" s="123"/>
      <c r="J465" s="131">
        <f>BK465</f>
        <v>0</v>
      </c>
      <c r="L465" s="120"/>
      <c r="M465" s="125"/>
      <c r="P465" s="126">
        <f>SUM(P466:P558)</f>
        <v>0</v>
      </c>
      <c r="R465" s="126">
        <f>SUM(R466:R558)</f>
        <v>13.159657599999997</v>
      </c>
      <c r="T465" s="127">
        <f>SUM(T466:T558)</f>
        <v>0</v>
      </c>
      <c r="AR465" s="121" t="s">
        <v>79</v>
      </c>
      <c r="AT465" s="128" t="s">
        <v>68</v>
      </c>
      <c r="AU465" s="128" t="s">
        <v>77</v>
      </c>
      <c r="AY465" s="121" t="s">
        <v>160</v>
      </c>
      <c r="BK465" s="129">
        <f>SUM(BK466:BK558)</f>
        <v>0</v>
      </c>
    </row>
    <row r="466" spans="2:65" s="1" customFormat="1" ht="16.5" customHeight="1">
      <c r="B466" s="33"/>
      <c r="C466" s="132" t="s">
        <v>1701</v>
      </c>
      <c r="D466" s="132" t="s">
        <v>162</v>
      </c>
      <c r="E466" s="133" t="s">
        <v>1749</v>
      </c>
      <c r="F466" s="134" t="s">
        <v>1750</v>
      </c>
      <c r="G466" s="135" t="s">
        <v>187</v>
      </c>
      <c r="H466" s="136">
        <v>80.5</v>
      </c>
      <c r="I466" s="137"/>
      <c r="J466" s="138">
        <f>ROUND(I466*H466,2)</f>
        <v>0</v>
      </c>
      <c r="K466" s="134" t="s">
        <v>1251</v>
      </c>
      <c r="L466" s="33"/>
      <c r="M466" s="139" t="s">
        <v>19</v>
      </c>
      <c r="N466" s="140" t="s">
        <v>40</v>
      </c>
      <c r="P466" s="141">
        <f>O466*H466</f>
        <v>0</v>
      </c>
      <c r="Q466" s="141">
        <v>0.15679999999999999</v>
      </c>
      <c r="R466" s="141">
        <f>Q466*H466</f>
        <v>12.622399999999999</v>
      </c>
      <c r="S466" s="141">
        <v>0</v>
      </c>
      <c r="T466" s="142">
        <f>S466*H466</f>
        <v>0</v>
      </c>
      <c r="AR466" s="143" t="s">
        <v>167</v>
      </c>
      <c r="AT466" s="143" t="s">
        <v>162</v>
      </c>
      <c r="AU466" s="143" t="s">
        <v>79</v>
      </c>
      <c r="AY466" s="18" t="s">
        <v>160</v>
      </c>
      <c r="BE466" s="144">
        <f>IF(N466="základní",J466,0)</f>
        <v>0</v>
      </c>
      <c r="BF466" s="144">
        <f>IF(N466="snížená",J466,0)</f>
        <v>0</v>
      </c>
      <c r="BG466" s="144">
        <f>IF(N466="zákl. přenesená",J466,0)</f>
        <v>0</v>
      </c>
      <c r="BH466" s="144">
        <f>IF(N466="sníž. přenesená",J466,0)</f>
        <v>0</v>
      </c>
      <c r="BI466" s="144">
        <f>IF(N466="nulová",J466,0)</f>
        <v>0</v>
      </c>
      <c r="BJ466" s="18" t="s">
        <v>77</v>
      </c>
      <c r="BK466" s="144">
        <f>ROUND(I466*H466,2)</f>
        <v>0</v>
      </c>
      <c r="BL466" s="18" t="s">
        <v>167</v>
      </c>
      <c r="BM466" s="143" t="s">
        <v>2796</v>
      </c>
    </row>
    <row r="467" spans="2:65" s="1" customFormat="1" ht="11.25">
      <c r="B467" s="33"/>
      <c r="D467" s="145" t="s">
        <v>169</v>
      </c>
      <c r="F467" s="146" t="s">
        <v>1752</v>
      </c>
      <c r="I467" s="147"/>
      <c r="L467" s="33"/>
      <c r="M467" s="148"/>
      <c r="T467" s="54"/>
      <c r="AT467" s="18" t="s">
        <v>169</v>
      </c>
      <c r="AU467" s="18" t="s">
        <v>79</v>
      </c>
    </row>
    <row r="468" spans="2:65" s="1" customFormat="1" ht="11.25">
      <c r="B468" s="33"/>
      <c r="D468" s="193" t="s">
        <v>1254</v>
      </c>
      <c r="F468" s="194" t="s">
        <v>1753</v>
      </c>
      <c r="I468" s="147"/>
      <c r="L468" s="33"/>
      <c r="M468" s="148"/>
      <c r="T468" s="54"/>
      <c r="AT468" s="18" t="s">
        <v>1254</v>
      </c>
      <c r="AU468" s="18" t="s">
        <v>79</v>
      </c>
    </row>
    <row r="469" spans="2:65" s="15" customFormat="1" ht="11.25">
      <c r="B469" s="180"/>
      <c r="D469" s="145" t="s">
        <v>171</v>
      </c>
      <c r="E469" s="181" t="s">
        <v>19</v>
      </c>
      <c r="F469" s="182" t="s">
        <v>1754</v>
      </c>
      <c r="H469" s="181" t="s">
        <v>19</v>
      </c>
      <c r="I469" s="183"/>
      <c r="L469" s="180"/>
      <c r="M469" s="184"/>
      <c r="T469" s="185"/>
      <c r="AT469" s="181" t="s">
        <v>171</v>
      </c>
      <c r="AU469" s="181" t="s">
        <v>79</v>
      </c>
      <c r="AV469" s="15" t="s">
        <v>77</v>
      </c>
      <c r="AW469" s="15" t="s">
        <v>31</v>
      </c>
      <c r="AX469" s="15" t="s">
        <v>69</v>
      </c>
      <c r="AY469" s="181" t="s">
        <v>160</v>
      </c>
    </row>
    <row r="470" spans="2:65" s="15" customFormat="1" ht="11.25">
      <c r="B470" s="180"/>
      <c r="D470" s="145" t="s">
        <v>171</v>
      </c>
      <c r="E470" s="181" t="s">
        <v>19</v>
      </c>
      <c r="F470" s="182" t="s">
        <v>1755</v>
      </c>
      <c r="H470" s="181" t="s">
        <v>19</v>
      </c>
      <c r="I470" s="183"/>
      <c r="L470" s="180"/>
      <c r="M470" s="184"/>
      <c r="T470" s="185"/>
      <c r="AT470" s="181" t="s">
        <v>171</v>
      </c>
      <c r="AU470" s="181" t="s">
        <v>79</v>
      </c>
      <c r="AV470" s="15" t="s">
        <v>77</v>
      </c>
      <c r="AW470" s="15" t="s">
        <v>31</v>
      </c>
      <c r="AX470" s="15" t="s">
        <v>69</v>
      </c>
      <c r="AY470" s="181" t="s">
        <v>160</v>
      </c>
    </row>
    <row r="471" spans="2:65" s="12" customFormat="1" ht="11.25">
      <c r="B471" s="149"/>
      <c r="D471" s="145" t="s">
        <v>171</v>
      </c>
      <c r="E471" s="150" t="s">
        <v>19</v>
      </c>
      <c r="F471" s="151" t="s">
        <v>2797</v>
      </c>
      <c r="H471" s="152">
        <v>80.5</v>
      </c>
      <c r="I471" s="153"/>
      <c r="L471" s="149"/>
      <c r="M471" s="154"/>
      <c r="T471" s="155"/>
      <c r="AT471" s="150" t="s">
        <v>171</v>
      </c>
      <c r="AU471" s="150" t="s">
        <v>79</v>
      </c>
      <c r="AV471" s="12" t="s">
        <v>79</v>
      </c>
      <c r="AW471" s="12" t="s">
        <v>31</v>
      </c>
      <c r="AX471" s="12" t="s">
        <v>69</v>
      </c>
      <c r="AY471" s="150" t="s">
        <v>160</v>
      </c>
    </row>
    <row r="472" spans="2:65" s="15" customFormat="1" ht="11.25">
      <c r="B472" s="180"/>
      <c r="D472" s="145" t="s">
        <v>171</v>
      </c>
      <c r="E472" s="181" t="s">
        <v>19</v>
      </c>
      <c r="F472" s="182" t="s">
        <v>1757</v>
      </c>
      <c r="H472" s="181" t="s">
        <v>19</v>
      </c>
      <c r="I472" s="183"/>
      <c r="L472" s="180"/>
      <c r="M472" s="184"/>
      <c r="T472" s="185"/>
      <c r="AT472" s="181" t="s">
        <v>171</v>
      </c>
      <c r="AU472" s="181" t="s">
        <v>79</v>
      </c>
      <c r="AV472" s="15" t="s">
        <v>77</v>
      </c>
      <c r="AW472" s="15" t="s">
        <v>31</v>
      </c>
      <c r="AX472" s="15" t="s">
        <v>69</v>
      </c>
      <c r="AY472" s="181" t="s">
        <v>160</v>
      </c>
    </row>
    <row r="473" spans="2:65" s="12" customFormat="1" ht="11.25">
      <c r="B473" s="149"/>
      <c r="D473" s="145" t="s">
        <v>171</v>
      </c>
      <c r="E473" s="150" t="s">
        <v>19</v>
      </c>
      <c r="F473" s="151" t="s">
        <v>69</v>
      </c>
      <c r="H473" s="152">
        <v>0</v>
      </c>
      <c r="I473" s="153"/>
      <c r="L473" s="149"/>
      <c r="M473" s="154"/>
      <c r="T473" s="155"/>
      <c r="AT473" s="150" t="s">
        <v>171</v>
      </c>
      <c r="AU473" s="150" t="s">
        <v>79</v>
      </c>
      <c r="AV473" s="12" t="s">
        <v>79</v>
      </c>
      <c r="AW473" s="12" t="s">
        <v>31</v>
      </c>
      <c r="AX473" s="12" t="s">
        <v>69</v>
      </c>
      <c r="AY473" s="150" t="s">
        <v>160</v>
      </c>
    </row>
    <row r="474" spans="2:65" s="13" customFormat="1" ht="11.25">
      <c r="B474" s="156"/>
      <c r="D474" s="145" t="s">
        <v>171</v>
      </c>
      <c r="E474" s="157" t="s">
        <v>19</v>
      </c>
      <c r="F474" s="158" t="s">
        <v>184</v>
      </c>
      <c r="H474" s="159">
        <v>80.5</v>
      </c>
      <c r="I474" s="160"/>
      <c r="L474" s="156"/>
      <c r="M474" s="161"/>
      <c r="T474" s="162"/>
      <c r="AT474" s="157" t="s">
        <v>171</v>
      </c>
      <c r="AU474" s="157" t="s">
        <v>79</v>
      </c>
      <c r="AV474" s="13" t="s">
        <v>167</v>
      </c>
      <c r="AW474" s="13" t="s">
        <v>31</v>
      </c>
      <c r="AX474" s="13" t="s">
        <v>77</v>
      </c>
      <c r="AY474" s="157" t="s">
        <v>160</v>
      </c>
    </row>
    <row r="475" spans="2:65" s="1" customFormat="1" ht="16.5" customHeight="1">
      <c r="B475" s="33"/>
      <c r="C475" s="132" t="s">
        <v>1707</v>
      </c>
      <c r="D475" s="132" t="s">
        <v>162</v>
      </c>
      <c r="E475" s="133" t="s">
        <v>2106</v>
      </c>
      <c r="F475" s="134" t="s">
        <v>2107</v>
      </c>
      <c r="G475" s="135" t="s">
        <v>187</v>
      </c>
      <c r="H475" s="136">
        <v>87.5</v>
      </c>
      <c r="I475" s="137"/>
      <c r="J475" s="138">
        <f>ROUND(I475*H475,2)</f>
        <v>0</v>
      </c>
      <c r="K475" s="134" t="s">
        <v>1251</v>
      </c>
      <c r="L475" s="33"/>
      <c r="M475" s="139" t="s">
        <v>19</v>
      </c>
      <c r="N475" s="140" t="s">
        <v>40</v>
      </c>
      <c r="P475" s="141">
        <f>O475*H475</f>
        <v>0</v>
      </c>
      <c r="Q475" s="141">
        <v>0</v>
      </c>
      <c r="R475" s="141">
        <f>Q475*H475</f>
        <v>0</v>
      </c>
      <c r="S475" s="141">
        <v>0</v>
      </c>
      <c r="T475" s="142">
        <f>S475*H475</f>
        <v>0</v>
      </c>
      <c r="AR475" s="143" t="s">
        <v>259</v>
      </c>
      <c r="AT475" s="143" t="s">
        <v>162</v>
      </c>
      <c r="AU475" s="143" t="s">
        <v>79</v>
      </c>
      <c r="AY475" s="18" t="s">
        <v>160</v>
      </c>
      <c r="BE475" s="144">
        <f>IF(N475="základní",J475,0)</f>
        <v>0</v>
      </c>
      <c r="BF475" s="144">
        <f>IF(N475="snížená",J475,0)</f>
        <v>0</v>
      </c>
      <c r="BG475" s="144">
        <f>IF(N475="zákl. přenesená",J475,0)</f>
        <v>0</v>
      </c>
      <c r="BH475" s="144">
        <f>IF(N475="sníž. přenesená",J475,0)</f>
        <v>0</v>
      </c>
      <c r="BI475" s="144">
        <f>IF(N475="nulová",J475,0)</f>
        <v>0</v>
      </c>
      <c r="BJ475" s="18" t="s">
        <v>77</v>
      </c>
      <c r="BK475" s="144">
        <f>ROUND(I475*H475,2)</f>
        <v>0</v>
      </c>
      <c r="BL475" s="18" t="s">
        <v>259</v>
      </c>
      <c r="BM475" s="143" t="s">
        <v>2798</v>
      </c>
    </row>
    <row r="476" spans="2:65" s="1" customFormat="1" ht="11.25">
      <c r="B476" s="33"/>
      <c r="D476" s="145" t="s">
        <v>169</v>
      </c>
      <c r="F476" s="146" t="s">
        <v>2109</v>
      </c>
      <c r="I476" s="147"/>
      <c r="L476" s="33"/>
      <c r="M476" s="148"/>
      <c r="T476" s="54"/>
      <c r="AT476" s="18" t="s">
        <v>169</v>
      </c>
      <c r="AU476" s="18" t="s">
        <v>79</v>
      </c>
    </row>
    <row r="477" spans="2:65" s="1" customFormat="1" ht="11.25">
      <c r="B477" s="33"/>
      <c r="D477" s="193" t="s">
        <v>1254</v>
      </c>
      <c r="F477" s="194" t="s">
        <v>2110</v>
      </c>
      <c r="I477" s="147"/>
      <c r="L477" s="33"/>
      <c r="M477" s="148"/>
      <c r="T477" s="54"/>
      <c r="AT477" s="18" t="s">
        <v>1254</v>
      </c>
      <c r="AU477" s="18" t="s">
        <v>79</v>
      </c>
    </row>
    <row r="478" spans="2:65" s="15" customFormat="1" ht="11.25">
      <c r="B478" s="180"/>
      <c r="D478" s="145" t="s">
        <v>171</v>
      </c>
      <c r="E478" s="181" t="s">
        <v>19</v>
      </c>
      <c r="F478" s="182" t="s">
        <v>2111</v>
      </c>
      <c r="H478" s="181" t="s">
        <v>19</v>
      </c>
      <c r="I478" s="183"/>
      <c r="L478" s="180"/>
      <c r="M478" s="184"/>
      <c r="T478" s="185"/>
      <c r="AT478" s="181" t="s">
        <v>171</v>
      </c>
      <c r="AU478" s="181" t="s">
        <v>79</v>
      </c>
      <c r="AV478" s="15" t="s">
        <v>77</v>
      </c>
      <c r="AW478" s="15" t="s">
        <v>31</v>
      </c>
      <c r="AX478" s="15" t="s">
        <v>69</v>
      </c>
      <c r="AY478" s="181" t="s">
        <v>160</v>
      </c>
    </row>
    <row r="479" spans="2:65" s="15" customFormat="1" ht="11.25">
      <c r="B479" s="180"/>
      <c r="D479" s="145" t="s">
        <v>171</v>
      </c>
      <c r="E479" s="181" t="s">
        <v>19</v>
      </c>
      <c r="F479" s="182" t="s">
        <v>1755</v>
      </c>
      <c r="H479" s="181" t="s">
        <v>19</v>
      </c>
      <c r="I479" s="183"/>
      <c r="L479" s="180"/>
      <c r="M479" s="184"/>
      <c r="T479" s="185"/>
      <c r="AT479" s="181" t="s">
        <v>171</v>
      </c>
      <c r="AU479" s="181" t="s">
        <v>79</v>
      </c>
      <c r="AV479" s="15" t="s">
        <v>77</v>
      </c>
      <c r="AW479" s="15" t="s">
        <v>31</v>
      </c>
      <c r="AX479" s="15" t="s">
        <v>69</v>
      </c>
      <c r="AY479" s="181" t="s">
        <v>160</v>
      </c>
    </row>
    <row r="480" spans="2:65" s="12" customFormat="1" ht="11.25">
      <c r="B480" s="149"/>
      <c r="D480" s="145" t="s">
        <v>171</v>
      </c>
      <c r="E480" s="150" t="s">
        <v>19</v>
      </c>
      <c r="F480" s="151" t="s">
        <v>2799</v>
      </c>
      <c r="H480" s="152">
        <v>87.5</v>
      </c>
      <c r="I480" s="153"/>
      <c r="L480" s="149"/>
      <c r="M480" s="154"/>
      <c r="T480" s="155"/>
      <c r="AT480" s="150" t="s">
        <v>171</v>
      </c>
      <c r="AU480" s="150" t="s">
        <v>79</v>
      </c>
      <c r="AV480" s="12" t="s">
        <v>79</v>
      </c>
      <c r="AW480" s="12" t="s">
        <v>31</v>
      </c>
      <c r="AX480" s="12" t="s">
        <v>77</v>
      </c>
      <c r="AY480" s="150" t="s">
        <v>160</v>
      </c>
    </row>
    <row r="481" spans="2:65" s="1" customFormat="1" ht="16.5" customHeight="1">
      <c r="B481" s="33"/>
      <c r="C481" s="132" t="s">
        <v>1713</v>
      </c>
      <c r="D481" s="132" t="s">
        <v>162</v>
      </c>
      <c r="E481" s="133" t="s">
        <v>2113</v>
      </c>
      <c r="F481" s="134" t="s">
        <v>2114</v>
      </c>
      <c r="G481" s="135" t="s">
        <v>187</v>
      </c>
      <c r="H481" s="136">
        <v>12.65</v>
      </c>
      <c r="I481" s="137"/>
      <c r="J481" s="138">
        <f>ROUND(I481*H481,2)</f>
        <v>0</v>
      </c>
      <c r="K481" s="134" t="s">
        <v>1251</v>
      </c>
      <c r="L481" s="33"/>
      <c r="M481" s="139" t="s">
        <v>19</v>
      </c>
      <c r="N481" s="140" t="s">
        <v>40</v>
      </c>
      <c r="P481" s="141">
        <f>O481*H481</f>
        <v>0</v>
      </c>
      <c r="Q481" s="141">
        <v>0</v>
      </c>
      <c r="R481" s="141">
        <f>Q481*H481</f>
        <v>0</v>
      </c>
      <c r="S481" s="141">
        <v>0</v>
      </c>
      <c r="T481" s="142">
        <f>S481*H481</f>
        <v>0</v>
      </c>
      <c r="AR481" s="143" t="s">
        <v>259</v>
      </c>
      <c r="AT481" s="143" t="s">
        <v>162</v>
      </c>
      <c r="AU481" s="143" t="s">
        <v>79</v>
      </c>
      <c r="AY481" s="18" t="s">
        <v>160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8" t="s">
        <v>77</v>
      </c>
      <c r="BK481" s="144">
        <f>ROUND(I481*H481,2)</f>
        <v>0</v>
      </c>
      <c r="BL481" s="18" t="s">
        <v>259</v>
      </c>
      <c r="BM481" s="143" t="s">
        <v>2800</v>
      </c>
    </row>
    <row r="482" spans="2:65" s="1" customFormat="1" ht="11.25">
      <c r="B482" s="33"/>
      <c r="D482" s="145" t="s">
        <v>169</v>
      </c>
      <c r="F482" s="146" t="s">
        <v>2116</v>
      </c>
      <c r="I482" s="147"/>
      <c r="L482" s="33"/>
      <c r="M482" s="148"/>
      <c r="T482" s="54"/>
      <c r="AT482" s="18" t="s">
        <v>169</v>
      </c>
      <c r="AU482" s="18" t="s">
        <v>79</v>
      </c>
    </row>
    <row r="483" spans="2:65" s="1" customFormat="1" ht="11.25">
      <c r="B483" s="33"/>
      <c r="D483" s="193" t="s">
        <v>1254</v>
      </c>
      <c r="F483" s="194" t="s">
        <v>2117</v>
      </c>
      <c r="I483" s="147"/>
      <c r="L483" s="33"/>
      <c r="M483" s="148"/>
      <c r="T483" s="54"/>
      <c r="AT483" s="18" t="s">
        <v>1254</v>
      </c>
      <c r="AU483" s="18" t="s">
        <v>79</v>
      </c>
    </row>
    <row r="484" spans="2:65" s="15" customFormat="1" ht="11.25">
      <c r="B484" s="180"/>
      <c r="D484" s="145" t="s">
        <v>171</v>
      </c>
      <c r="E484" s="181" t="s">
        <v>19</v>
      </c>
      <c r="F484" s="182" t="s">
        <v>2111</v>
      </c>
      <c r="H484" s="181" t="s">
        <v>19</v>
      </c>
      <c r="I484" s="183"/>
      <c r="L484" s="180"/>
      <c r="M484" s="184"/>
      <c r="T484" s="185"/>
      <c r="AT484" s="181" t="s">
        <v>171</v>
      </c>
      <c r="AU484" s="181" t="s">
        <v>79</v>
      </c>
      <c r="AV484" s="15" t="s">
        <v>77</v>
      </c>
      <c r="AW484" s="15" t="s">
        <v>31</v>
      </c>
      <c r="AX484" s="15" t="s">
        <v>69</v>
      </c>
      <c r="AY484" s="181" t="s">
        <v>160</v>
      </c>
    </row>
    <row r="485" spans="2:65" s="15" customFormat="1" ht="11.25">
      <c r="B485" s="180"/>
      <c r="D485" s="145" t="s">
        <v>171</v>
      </c>
      <c r="E485" s="181" t="s">
        <v>19</v>
      </c>
      <c r="F485" s="182" t="s">
        <v>1757</v>
      </c>
      <c r="H485" s="181" t="s">
        <v>19</v>
      </c>
      <c r="I485" s="183"/>
      <c r="L485" s="180"/>
      <c r="M485" s="184"/>
      <c r="T485" s="185"/>
      <c r="AT485" s="181" t="s">
        <v>171</v>
      </c>
      <c r="AU485" s="181" t="s">
        <v>79</v>
      </c>
      <c r="AV485" s="15" t="s">
        <v>77</v>
      </c>
      <c r="AW485" s="15" t="s">
        <v>31</v>
      </c>
      <c r="AX485" s="15" t="s">
        <v>69</v>
      </c>
      <c r="AY485" s="181" t="s">
        <v>160</v>
      </c>
    </row>
    <row r="486" spans="2:65" s="12" customFormat="1" ht="11.25">
      <c r="B486" s="149"/>
      <c r="D486" s="145" t="s">
        <v>171</v>
      </c>
      <c r="E486" s="150" t="s">
        <v>19</v>
      </c>
      <c r="F486" s="151" t="s">
        <v>2801</v>
      </c>
      <c r="H486" s="152">
        <v>12.65</v>
      </c>
      <c r="I486" s="153"/>
      <c r="L486" s="149"/>
      <c r="M486" s="154"/>
      <c r="T486" s="155"/>
      <c r="AT486" s="150" t="s">
        <v>171</v>
      </c>
      <c r="AU486" s="150" t="s">
        <v>79</v>
      </c>
      <c r="AV486" s="12" t="s">
        <v>79</v>
      </c>
      <c r="AW486" s="12" t="s">
        <v>31</v>
      </c>
      <c r="AX486" s="12" t="s">
        <v>77</v>
      </c>
      <c r="AY486" s="150" t="s">
        <v>160</v>
      </c>
    </row>
    <row r="487" spans="2:65" s="1" customFormat="1" ht="16.5" customHeight="1">
      <c r="B487" s="33"/>
      <c r="C487" s="163" t="s">
        <v>1721</v>
      </c>
      <c r="D487" s="163" t="s">
        <v>200</v>
      </c>
      <c r="E487" s="164" t="s">
        <v>2119</v>
      </c>
      <c r="F487" s="165" t="s">
        <v>2120</v>
      </c>
      <c r="G487" s="166" t="s">
        <v>187</v>
      </c>
      <c r="H487" s="167">
        <v>140.626</v>
      </c>
      <c r="I487" s="168"/>
      <c r="J487" s="169">
        <f>ROUND(I487*H487,2)</f>
        <v>0</v>
      </c>
      <c r="K487" s="165" t="s">
        <v>1251</v>
      </c>
      <c r="L487" s="170"/>
      <c r="M487" s="171" t="s">
        <v>19</v>
      </c>
      <c r="N487" s="172" t="s">
        <v>40</v>
      </c>
      <c r="P487" s="141">
        <f>O487*H487</f>
        <v>0</v>
      </c>
      <c r="Q487" s="141">
        <v>1.6999999999999999E-3</v>
      </c>
      <c r="R487" s="141">
        <f>Q487*H487</f>
        <v>0.2390642</v>
      </c>
      <c r="S487" s="141">
        <v>0</v>
      </c>
      <c r="T487" s="142">
        <f>S487*H487</f>
        <v>0</v>
      </c>
      <c r="AR487" s="143" t="s">
        <v>378</v>
      </c>
      <c r="AT487" s="143" t="s">
        <v>200</v>
      </c>
      <c r="AU487" s="143" t="s">
        <v>79</v>
      </c>
      <c r="AY487" s="18" t="s">
        <v>160</v>
      </c>
      <c r="BE487" s="144">
        <f>IF(N487="základní",J487,0)</f>
        <v>0</v>
      </c>
      <c r="BF487" s="144">
        <f>IF(N487="snížená",J487,0)</f>
        <v>0</v>
      </c>
      <c r="BG487" s="144">
        <f>IF(N487="zákl. přenesená",J487,0)</f>
        <v>0</v>
      </c>
      <c r="BH487" s="144">
        <f>IF(N487="sníž. přenesená",J487,0)</f>
        <v>0</v>
      </c>
      <c r="BI487" s="144">
        <f>IF(N487="nulová",J487,0)</f>
        <v>0</v>
      </c>
      <c r="BJ487" s="18" t="s">
        <v>77</v>
      </c>
      <c r="BK487" s="144">
        <f>ROUND(I487*H487,2)</f>
        <v>0</v>
      </c>
      <c r="BL487" s="18" t="s">
        <v>259</v>
      </c>
      <c r="BM487" s="143" t="s">
        <v>2802</v>
      </c>
    </row>
    <row r="488" spans="2:65" s="1" customFormat="1" ht="11.25">
      <c r="B488" s="33"/>
      <c r="D488" s="145" t="s">
        <v>169</v>
      </c>
      <c r="F488" s="146" t="s">
        <v>2120</v>
      </c>
      <c r="I488" s="147"/>
      <c r="L488" s="33"/>
      <c r="M488" s="148"/>
      <c r="T488" s="54"/>
      <c r="AT488" s="18" t="s">
        <v>169</v>
      </c>
      <c r="AU488" s="18" t="s">
        <v>79</v>
      </c>
    </row>
    <row r="489" spans="2:65" s="15" customFormat="1" ht="11.25">
      <c r="B489" s="180"/>
      <c r="D489" s="145" t="s">
        <v>171</v>
      </c>
      <c r="E489" s="181" t="s">
        <v>19</v>
      </c>
      <c r="F489" s="182" t="s">
        <v>1755</v>
      </c>
      <c r="H489" s="181" t="s">
        <v>19</v>
      </c>
      <c r="I489" s="183"/>
      <c r="L489" s="180"/>
      <c r="M489" s="184"/>
      <c r="T489" s="185"/>
      <c r="AT489" s="181" t="s">
        <v>171</v>
      </c>
      <c r="AU489" s="181" t="s">
        <v>79</v>
      </c>
      <c r="AV489" s="15" t="s">
        <v>77</v>
      </c>
      <c r="AW489" s="15" t="s">
        <v>31</v>
      </c>
      <c r="AX489" s="15" t="s">
        <v>69</v>
      </c>
      <c r="AY489" s="181" t="s">
        <v>160</v>
      </c>
    </row>
    <row r="490" spans="2:65" s="12" customFormat="1" ht="11.25">
      <c r="B490" s="149"/>
      <c r="D490" s="145" t="s">
        <v>171</v>
      </c>
      <c r="E490" s="150" t="s">
        <v>19</v>
      </c>
      <c r="F490" s="151" t="s">
        <v>2803</v>
      </c>
      <c r="H490" s="152">
        <v>87.5</v>
      </c>
      <c r="I490" s="153"/>
      <c r="L490" s="149"/>
      <c r="M490" s="154"/>
      <c r="T490" s="155"/>
      <c r="AT490" s="150" t="s">
        <v>171</v>
      </c>
      <c r="AU490" s="150" t="s">
        <v>79</v>
      </c>
      <c r="AV490" s="12" t="s">
        <v>79</v>
      </c>
      <c r="AW490" s="12" t="s">
        <v>31</v>
      </c>
      <c r="AX490" s="12" t="s">
        <v>69</v>
      </c>
      <c r="AY490" s="150" t="s">
        <v>160</v>
      </c>
    </row>
    <row r="491" spans="2:65" s="15" customFormat="1" ht="11.25">
      <c r="B491" s="180"/>
      <c r="D491" s="145" t="s">
        <v>171</v>
      </c>
      <c r="E491" s="181" t="s">
        <v>19</v>
      </c>
      <c r="F491" s="182" t="s">
        <v>1757</v>
      </c>
      <c r="H491" s="181" t="s">
        <v>19</v>
      </c>
      <c r="I491" s="183"/>
      <c r="L491" s="180"/>
      <c r="M491" s="184"/>
      <c r="T491" s="185"/>
      <c r="AT491" s="181" t="s">
        <v>171</v>
      </c>
      <c r="AU491" s="181" t="s">
        <v>79</v>
      </c>
      <c r="AV491" s="15" t="s">
        <v>77</v>
      </c>
      <c r="AW491" s="15" t="s">
        <v>31</v>
      </c>
      <c r="AX491" s="15" t="s">
        <v>69</v>
      </c>
      <c r="AY491" s="181" t="s">
        <v>160</v>
      </c>
    </row>
    <row r="492" spans="2:65" s="12" customFormat="1" ht="11.25">
      <c r="B492" s="149"/>
      <c r="D492" s="145" t="s">
        <v>171</v>
      </c>
      <c r="E492" s="150" t="s">
        <v>19</v>
      </c>
      <c r="F492" s="151" t="s">
        <v>2804</v>
      </c>
      <c r="H492" s="152">
        <v>12.65</v>
      </c>
      <c r="I492" s="153"/>
      <c r="L492" s="149"/>
      <c r="M492" s="154"/>
      <c r="T492" s="155"/>
      <c r="AT492" s="150" t="s">
        <v>171</v>
      </c>
      <c r="AU492" s="150" t="s">
        <v>79</v>
      </c>
      <c r="AV492" s="12" t="s">
        <v>79</v>
      </c>
      <c r="AW492" s="12" t="s">
        <v>31</v>
      </c>
      <c r="AX492" s="12" t="s">
        <v>69</v>
      </c>
      <c r="AY492" s="150" t="s">
        <v>160</v>
      </c>
    </row>
    <row r="493" spans="2:65" s="14" customFormat="1" ht="11.25">
      <c r="B493" s="173"/>
      <c r="D493" s="145" t="s">
        <v>171</v>
      </c>
      <c r="E493" s="174" t="s">
        <v>19</v>
      </c>
      <c r="F493" s="175" t="s">
        <v>236</v>
      </c>
      <c r="H493" s="176">
        <v>100.15</v>
      </c>
      <c r="I493" s="177"/>
      <c r="L493" s="173"/>
      <c r="M493" s="178"/>
      <c r="T493" s="179"/>
      <c r="AT493" s="174" t="s">
        <v>171</v>
      </c>
      <c r="AU493" s="174" t="s">
        <v>79</v>
      </c>
      <c r="AV493" s="14" t="s">
        <v>178</v>
      </c>
      <c r="AW493" s="14" t="s">
        <v>31</v>
      </c>
      <c r="AX493" s="14" t="s">
        <v>69</v>
      </c>
      <c r="AY493" s="174" t="s">
        <v>160</v>
      </c>
    </row>
    <row r="494" spans="2:65" s="15" customFormat="1" ht="11.25">
      <c r="B494" s="180"/>
      <c r="D494" s="145" t="s">
        <v>171</v>
      </c>
      <c r="E494" s="181" t="s">
        <v>19</v>
      </c>
      <c r="F494" s="182" t="s">
        <v>1793</v>
      </c>
      <c r="H494" s="181" t="s">
        <v>19</v>
      </c>
      <c r="I494" s="183"/>
      <c r="L494" s="180"/>
      <c r="M494" s="184"/>
      <c r="T494" s="185"/>
      <c r="AT494" s="181" t="s">
        <v>171</v>
      </c>
      <c r="AU494" s="181" t="s">
        <v>79</v>
      </c>
      <c r="AV494" s="15" t="s">
        <v>77</v>
      </c>
      <c r="AW494" s="15" t="s">
        <v>31</v>
      </c>
      <c r="AX494" s="15" t="s">
        <v>69</v>
      </c>
      <c r="AY494" s="181" t="s">
        <v>160</v>
      </c>
    </row>
    <row r="495" spans="2:65" s="12" customFormat="1" ht="11.25">
      <c r="B495" s="149"/>
      <c r="D495" s="145" t="s">
        <v>171</v>
      </c>
      <c r="E495" s="150" t="s">
        <v>19</v>
      </c>
      <c r="F495" s="151" t="s">
        <v>2805</v>
      </c>
      <c r="H495" s="152">
        <v>115.173</v>
      </c>
      <c r="I495" s="153"/>
      <c r="L495" s="149"/>
      <c r="M495" s="154"/>
      <c r="T495" s="155"/>
      <c r="AT495" s="150" t="s">
        <v>171</v>
      </c>
      <c r="AU495" s="150" t="s">
        <v>79</v>
      </c>
      <c r="AV495" s="12" t="s">
        <v>79</v>
      </c>
      <c r="AW495" s="12" t="s">
        <v>31</v>
      </c>
      <c r="AX495" s="12" t="s">
        <v>69</v>
      </c>
      <c r="AY495" s="150" t="s">
        <v>160</v>
      </c>
    </row>
    <row r="496" spans="2:65" s="12" customFormat="1" ht="11.25">
      <c r="B496" s="149"/>
      <c r="D496" s="145" t="s">
        <v>171</v>
      </c>
      <c r="E496" s="150" t="s">
        <v>19</v>
      </c>
      <c r="F496" s="151" t="s">
        <v>2806</v>
      </c>
      <c r="H496" s="152">
        <v>140.626</v>
      </c>
      <c r="I496" s="153"/>
      <c r="L496" s="149"/>
      <c r="M496" s="154"/>
      <c r="T496" s="155"/>
      <c r="AT496" s="150" t="s">
        <v>171</v>
      </c>
      <c r="AU496" s="150" t="s">
        <v>79</v>
      </c>
      <c r="AV496" s="12" t="s">
        <v>79</v>
      </c>
      <c r="AW496" s="12" t="s">
        <v>31</v>
      </c>
      <c r="AX496" s="12" t="s">
        <v>77</v>
      </c>
      <c r="AY496" s="150" t="s">
        <v>160</v>
      </c>
    </row>
    <row r="497" spans="2:65" s="1" customFormat="1" ht="16.5" customHeight="1">
      <c r="B497" s="33"/>
      <c r="C497" s="132" t="s">
        <v>1731</v>
      </c>
      <c r="D497" s="132" t="s">
        <v>162</v>
      </c>
      <c r="E497" s="133" t="s">
        <v>2125</v>
      </c>
      <c r="F497" s="134" t="s">
        <v>2126</v>
      </c>
      <c r="G497" s="135" t="s">
        <v>187</v>
      </c>
      <c r="H497" s="136">
        <v>87.5</v>
      </c>
      <c r="I497" s="137"/>
      <c r="J497" s="138">
        <f>ROUND(I497*H497,2)</f>
        <v>0</v>
      </c>
      <c r="K497" s="134" t="s">
        <v>1251</v>
      </c>
      <c r="L497" s="33"/>
      <c r="M497" s="139" t="s">
        <v>19</v>
      </c>
      <c r="N497" s="140" t="s">
        <v>40</v>
      </c>
      <c r="P497" s="141">
        <f>O497*H497</f>
        <v>0</v>
      </c>
      <c r="Q497" s="141">
        <v>0</v>
      </c>
      <c r="R497" s="141">
        <f>Q497*H497</f>
        <v>0</v>
      </c>
      <c r="S497" s="141">
        <v>0</v>
      </c>
      <c r="T497" s="142">
        <f>S497*H497</f>
        <v>0</v>
      </c>
      <c r="AR497" s="143" t="s">
        <v>259</v>
      </c>
      <c r="AT497" s="143" t="s">
        <v>162</v>
      </c>
      <c r="AU497" s="143" t="s">
        <v>79</v>
      </c>
      <c r="AY497" s="18" t="s">
        <v>160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8" t="s">
        <v>77</v>
      </c>
      <c r="BK497" s="144">
        <f>ROUND(I497*H497,2)</f>
        <v>0</v>
      </c>
      <c r="BL497" s="18" t="s">
        <v>259</v>
      </c>
      <c r="BM497" s="143" t="s">
        <v>2807</v>
      </c>
    </row>
    <row r="498" spans="2:65" s="1" customFormat="1" ht="11.25">
      <c r="B498" s="33"/>
      <c r="D498" s="145" t="s">
        <v>169</v>
      </c>
      <c r="F498" s="146" t="s">
        <v>2128</v>
      </c>
      <c r="I498" s="147"/>
      <c r="L498" s="33"/>
      <c r="M498" s="148"/>
      <c r="T498" s="54"/>
      <c r="AT498" s="18" t="s">
        <v>169</v>
      </c>
      <c r="AU498" s="18" t="s">
        <v>79</v>
      </c>
    </row>
    <row r="499" spans="2:65" s="1" customFormat="1" ht="11.25">
      <c r="B499" s="33"/>
      <c r="D499" s="193" t="s">
        <v>1254</v>
      </c>
      <c r="F499" s="194" t="s">
        <v>2129</v>
      </c>
      <c r="I499" s="147"/>
      <c r="L499" s="33"/>
      <c r="M499" s="148"/>
      <c r="T499" s="54"/>
      <c r="AT499" s="18" t="s">
        <v>1254</v>
      </c>
      <c r="AU499" s="18" t="s">
        <v>79</v>
      </c>
    </row>
    <row r="500" spans="2:65" s="15" customFormat="1" ht="11.25">
      <c r="B500" s="180"/>
      <c r="D500" s="145" t="s">
        <v>171</v>
      </c>
      <c r="E500" s="181" t="s">
        <v>19</v>
      </c>
      <c r="F500" s="182" t="s">
        <v>2130</v>
      </c>
      <c r="H500" s="181" t="s">
        <v>19</v>
      </c>
      <c r="I500" s="183"/>
      <c r="L500" s="180"/>
      <c r="M500" s="184"/>
      <c r="T500" s="185"/>
      <c r="AT500" s="181" t="s">
        <v>171</v>
      </c>
      <c r="AU500" s="181" t="s">
        <v>79</v>
      </c>
      <c r="AV500" s="15" t="s">
        <v>77</v>
      </c>
      <c r="AW500" s="15" t="s">
        <v>31</v>
      </c>
      <c r="AX500" s="15" t="s">
        <v>69</v>
      </c>
      <c r="AY500" s="181" t="s">
        <v>160</v>
      </c>
    </row>
    <row r="501" spans="2:65" s="15" customFormat="1" ht="11.25">
      <c r="B501" s="180"/>
      <c r="D501" s="145" t="s">
        <v>171</v>
      </c>
      <c r="E501" s="181" t="s">
        <v>19</v>
      </c>
      <c r="F501" s="182" t="s">
        <v>1755</v>
      </c>
      <c r="H501" s="181" t="s">
        <v>19</v>
      </c>
      <c r="I501" s="183"/>
      <c r="L501" s="180"/>
      <c r="M501" s="184"/>
      <c r="T501" s="185"/>
      <c r="AT501" s="181" t="s">
        <v>171</v>
      </c>
      <c r="AU501" s="181" t="s">
        <v>79</v>
      </c>
      <c r="AV501" s="15" t="s">
        <v>77</v>
      </c>
      <c r="AW501" s="15" t="s">
        <v>31</v>
      </c>
      <c r="AX501" s="15" t="s">
        <v>69</v>
      </c>
      <c r="AY501" s="181" t="s">
        <v>160</v>
      </c>
    </row>
    <row r="502" spans="2:65" s="12" customFormat="1" ht="11.25">
      <c r="B502" s="149"/>
      <c r="D502" s="145" t="s">
        <v>171</v>
      </c>
      <c r="E502" s="150" t="s">
        <v>19</v>
      </c>
      <c r="F502" s="151" t="s">
        <v>2799</v>
      </c>
      <c r="H502" s="152">
        <v>87.5</v>
      </c>
      <c r="I502" s="153"/>
      <c r="L502" s="149"/>
      <c r="M502" s="154"/>
      <c r="T502" s="155"/>
      <c r="AT502" s="150" t="s">
        <v>171</v>
      </c>
      <c r="AU502" s="150" t="s">
        <v>79</v>
      </c>
      <c r="AV502" s="12" t="s">
        <v>79</v>
      </c>
      <c r="AW502" s="12" t="s">
        <v>31</v>
      </c>
      <c r="AX502" s="12" t="s">
        <v>77</v>
      </c>
      <c r="AY502" s="150" t="s">
        <v>160</v>
      </c>
    </row>
    <row r="503" spans="2:65" s="1" customFormat="1" ht="16.5" customHeight="1">
      <c r="B503" s="33"/>
      <c r="C503" s="132" t="s">
        <v>1738</v>
      </c>
      <c r="D503" s="132" t="s">
        <v>162</v>
      </c>
      <c r="E503" s="133" t="s">
        <v>2131</v>
      </c>
      <c r="F503" s="134" t="s">
        <v>2132</v>
      </c>
      <c r="G503" s="135" t="s">
        <v>187</v>
      </c>
      <c r="H503" s="136">
        <v>12.65</v>
      </c>
      <c r="I503" s="137"/>
      <c r="J503" s="138">
        <f>ROUND(I503*H503,2)</f>
        <v>0</v>
      </c>
      <c r="K503" s="134" t="s">
        <v>1251</v>
      </c>
      <c r="L503" s="33"/>
      <c r="M503" s="139" t="s">
        <v>19</v>
      </c>
      <c r="N503" s="140" t="s">
        <v>40</v>
      </c>
      <c r="P503" s="141">
        <f>O503*H503</f>
        <v>0</v>
      </c>
      <c r="Q503" s="141">
        <v>0</v>
      </c>
      <c r="R503" s="141">
        <f>Q503*H503</f>
        <v>0</v>
      </c>
      <c r="S503" s="141">
        <v>0</v>
      </c>
      <c r="T503" s="142">
        <f>S503*H503</f>
        <v>0</v>
      </c>
      <c r="AR503" s="143" t="s">
        <v>259</v>
      </c>
      <c r="AT503" s="143" t="s">
        <v>162</v>
      </c>
      <c r="AU503" s="143" t="s">
        <v>79</v>
      </c>
      <c r="AY503" s="18" t="s">
        <v>160</v>
      </c>
      <c r="BE503" s="144">
        <f>IF(N503="základní",J503,0)</f>
        <v>0</v>
      </c>
      <c r="BF503" s="144">
        <f>IF(N503="snížená",J503,0)</f>
        <v>0</v>
      </c>
      <c r="BG503" s="144">
        <f>IF(N503="zákl. přenesená",J503,0)</f>
        <v>0</v>
      </c>
      <c r="BH503" s="144">
        <f>IF(N503="sníž. přenesená",J503,0)</f>
        <v>0</v>
      </c>
      <c r="BI503" s="144">
        <f>IF(N503="nulová",J503,0)</f>
        <v>0</v>
      </c>
      <c r="BJ503" s="18" t="s">
        <v>77</v>
      </c>
      <c r="BK503" s="144">
        <f>ROUND(I503*H503,2)</f>
        <v>0</v>
      </c>
      <c r="BL503" s="18" t="s">
        <v>259</v>
      </c>
      <c r="BM503" s="143" t="s">
        <v>2808</v>
      </c>
    </row>
    <row r="504" spans="2:65" s="1" customFormat="1" ht="11.25">
      <c r="B504" s="33"/>
      <c r="D504" s="145" t="s">
        <v>169</v>
      </c>
      <c r="F504" s="146" t="s">
        <v>2134</v>
      </c>
      <c r="I504" s="147"/>
      <c r="L504" s="33"/>
      <c r="M504" s="148"/>
      <c r="T504" s="54"/>
      <c r="AT504" s="18" t="s">
        <v>169</v>
      </c>
      <c r="AU504" s="18" t="s">
        <v>79</v>
      </c>
    </row>
    <row r="505" spans="2:65" s="1" customFormat="1" ht="11.25">
      <c r="B505" s="33"/>
      <c r="D505" s="193" t="s">
        <v>1254</v>
      </c>
      <c r="F505" s="194" t="s">
        <v>2135</v>
      </c>
      <c r="I505" s="147"/>
      <c r="L505" s="33"/>
      <c r="M505" s="148"/>
      <c r="T505" s="54"/>
      <c r="AT505" s="18" t="s">
        <v>1254</v>
      </c>
      <c r="AU505" s="18" t="s">
        <v>79</v>
      </c>
    </row>
    <row r="506" spans="2:65" s="15" customFormat="1" ht="11.25">
      <c r="B506" s="180"/>
      <c r="D506" s="145" t="s">
        <v>171</v>
      </c>
      <c r="E506" s="181" t="s">
        <v>19</v>
      </c>
      <c r="F506" s="182" t="s">
        <v>2130</v>
      </c>
      <c r="H506" s="181" t="s">
        <v>19</v>
      </c>
      <c r="I506" s="183"/>
      <c r="L506" s="180"/>
      <c r="M506" s="184"/>
      <c r="T506" s="185"/>
      <c r="AT506" s="181" t="s">
        <v>171</v>
      </c>
      <c r="AU506" s="181" t="s">
        <v>79</v>
      </c>
      <c r="AV506" s="15" t="s">
        <v>77</v>
      </c>
      <c r="AW506" s="15" t="s">
        <v>31</v>
      </c>
      <c r="AX506" s="15" t="s">
        <v>69</v>
      </c>
      <c r="AY506" s="181" t="s">
        <v>160</v>
      </c>
    </row>
    <row r="507" spans="2:65" s="15" customFormat="1" ht="11.25">
      <c r="B507" s="180"/>
      <c r="D507" s="145" t="s">
        <v>171</v>
      </c>
      <c r="E507" s="181" t="s">
        <v>19</v>
      </c>
      <c r="F507" s="182" t="s">
        <v>1757</v>
      </c>
      <c r="H507" s="181" t="s">
        <v>19</v>
      </c>
      <c r="I507" s="183"/>
      <c r="L507" s="180"/>
      <c r="M507" s="184"/>
      <c r="T507" s="185"/>
      <c r="AT507" s="181" t="s">
        <v>171</v>
      </c>
      <c r="AU507" s="181" t="s">
        <v>79</v>
      </c>
      <c r="AV507" s="15" t="s">
        <v>77</v>
      </c>
      <c r="AW507" s="15" t="s">
        <v>31</v>
      </c>
      <c r="AX507" s="15" t="s">
        <v>69</v>
      </c>
      <c r="AY507" s="181" t="s">
        <v>160</v>
      </c>
    </row>
    <row r="508" spans="2:65" s="12" customFormat="1" ht="11.25">
      <c r="B508" s="149"/>
      <c r="D508" s="145" t="s">
        <v>171</v>
      </c>
      <c r="E508" s="150" t="s">
        <v>19</v>
      </c>
      <c r="F508" s="151" t="s">
        <v>2801</v>
      </c>
      <c r="H508" s="152">
        <v>12.65</v>
      </c>
      <c r="I508" s="153"/>
      <c r="L508" s="149"/>
      <c r="M508" s="154"/>
      <c r="T508" s="155"/>
      <c r="AT508" s="150" t="s">
        <v>171</v>
      </c>
      <c r="AU508" s="150" t="s">
        <v>79</v>
      </c>
      <c r="AV508" s="12" t="s">
        <v>79</v>
      </c>
      <c r="AW508" s="12" t="s">
        <v>31</v>
      </c>
      <c r="AX508" s="12" t="s">
        <v>77</v>
      </c>
      <c r="AY508" s="150" t="s">
        <v>160</v>
      </c>
    </row>
    <row r="509" spans="2:65" s="1" customFormat="1" ht="16.5" customHeight="1">
      <c r="B509" s="33"/>
      <c r="C509" s="163" t="s">
        <v>1748</v>
      </c>
      <c r="D509" s="163" t="s">
        <v>200</v>
      </c>
      <c r="E509" s="164" t="s">
        <v>2136</v>
      </c>
      <c r="F509" s="165" t="s">
        <v>2137</v>
      </c>
      <c r="G509" s="166" t="s">
        <v>187</v>
      </c>
      <c r="H509" s="167">
        <v>115.173</v>
      </c>
      <c r="I509" s="168"/>
      <c r="J509" s="169">
        <f>ROUND(I509*H509,2)</f>
        <v>0</v>
      </c>
      <c r="K509" s="165" t="s">
        <v>1251</v>
      </c>
      <c r="L509" s="170"/>
      <c r="M509" s="171" t="s">
        <v>19</v>
      </c>
      <c r="N509" s="172" t="s">
        <v>40</v>
      </c>
      <c r="P509" s="141">
        <f>O509*H509</f>
        <v>0</v>
      </c>
      <c r="Q509" s="141">
        <v>2.9999999999999997E-4</v>
      </c>
      <c r="R509" s="141">
        <f>Q509*H509</f>
        <v>3.4551899999999997E-2</v>
      </c>
      <c r="S509" s="141">
        <v>0</v>
      </c>
      <c r="T509" s="142">
        <f>S509*H509</f>
        <v>0</v>
      </c>
      <c r="AR509" s="143" t="s">
        <v>378</v>
      </c>
      <c r="AT509" s="143" t="s">
        <v>200</v>
      </c>
      <c r="AU509" s="143" t="s">
        <v>79</v>
      </c>
      <c r="AY509" s="18" t="s">
        <v>160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8" t="s">
        <v>77</v>
      </c>
      <c r="BK509" s="144">
        <f>ROUND(I509*H509,2)</f>
        <v>0</v>
      </c>
      <c r="BL509" s="18" t="s">
        <v>259</v>
      </c>
      <c r="BM509" s="143" t="s">
        <v>2809</v>
      </c>
    </row>
    <row r="510" spans="2:65" s="1" customFormat="1" ht="11.25">
      <c r="B510" s="33"/>
      <c r="D510" s="145" t="s">
        <v>169</v>
      </c>
      <c r="F510" s="146" t="s">
        <v>2137</v>
      </c>
      <c r="I510" s="147"/>
      <c r="L510" s="33"/>
      <c r="M510" s="148"/>
      <c r="T510" s="54"/>
      <c r="AT510" s="18" t="s">
        <v>169</v>
      </c>
      <c r="AU510" s="18" t="s">
        <v>79</v>
      </c>
    </row>
    <row r="511" spans="2:65" s="15" customFormat="1" ht="11.25">
      <c r="B511" s="180"/>
      <c r="D511" s="145" t="s">
        <v>171</v>
      </c>
      <c r="E511" s="181" t="s">
        <v>19</v>
      </c>
      <c r="F511" s="182" t="s">
        <v>1755</v>
      </c>
      <c r="H511" s="181" t="s">
        <v>19</v>
      </c>
      <c r="I511" s="183"/>
      <c r="L511" s="180"/>
      <c r="M511" s="184"/>
      <c r="T511" s="185"/>
      <c r="AT511" s="181" t="s">
        <v>171</v>
      </c>
      <c r="AU511" s="181" t="s">
        <v>79</v>
      </c>
      <c r="AV511" s="15" t="s">
        <v>77</v>
      </c>
      <c r="AW511" s="15" t="s">
        <v>31</v>
      </c>
      <c r="AX511" s="15" t="s">
        <v>69</v>
      </c>
      <c r="AY511" s="181" t="s">
        <v>160</v>
      </c>
    </row>
    <row r="512" spans="2:65" s="12" customFormat="1" ht="11.25">
      <c r="B512" s="149"/>
      <c r="D512" s="145" t="s">
        <v>171</v>
      </c>
      <c r="E512" s="150" t="s">
        <v>19</v>
      </c>
      <c r="F512" s="151" t="s">
        <v>2803</v>
      </c>
      <c r="H512" s="152">
        <v>87.5</v>
      </c>
      <c r="I512" s="153"/>
      <c r="L512" s="149"/>
      <c r="M512" s="154"/>
      <c r="T512" s="155"/>
      <c r="AT512" s="150" t="s">
        <v>171</v>
      </c>
      <c r="AU512" s="150" t="s">
        <v>79</v>
      </c>
      <c r="AV512" s="12" t="s">
        <v>79</v>
      </c>
      <c r="AW512" s="12" t="s">
        <v>31</v>
      </c>
      <c r="AX512" s="12" t="s">
        <v>69</v>
      </c>
      <c r="AY512" s="150" t="s">
        <v>160</v>
      </c>
    </row>
    <row r="513" spans="2:65" s="15" customFormat="1" ht="11.25">
      <c r="B513" s="180"/>
      <c r="D513" s="145" t="s">
        <v>171</v>
      </c>
      <c r="E513" s="181" t="s">
        <v>19</v>
      </c>
      <c r="F513" s="182" t="s">
        <v>1757</v>
      </c>
      <c r="H513" s="181" t="s">
        <v>19</v>
      </c>
      <c r="I513" s="183"/>
      <c r="L513" s="180"/>
      <c r="M513" s="184"/>
      <c r="T513" s="185"/>
      <c r="AT513" s="181" t="s">
        <v>171</v>
      </c>
      <c r="AU513" s="181" t="s">
        <v>79</v>
      </c>
      <c r="AV513" s="15" t="s">
        <v>77</v>
      </c>
      <c r="AW513" s="15" t="s">
        <v>31</v>
      </c>
      <c r="AX513" s="15" t="s">
        <v>69</v>
      </c>
      <c r="AY513" s="181" t="s">
        <v>160</v>
      </c>
    </row>
    <row r="514" spans="2:65" s="12" customFormat="1" ht="11.25">
      <c r="B514" s="149"/>
      <c r="D514" s="145" t="s">
        <v>171</v>
      </c>
      <c r="E514" s="150" t="s">
        <v>19</v>
      </c>
      <c r="F514" s="151" t="s">
        <v>2804</v>
      </c>
      <c r="H514" s="152">
        <v>12.65</v>
      </c>
      <c r="I514" s="153"/>
      <c r="L514" s="149"/>
      <c r="M514" s="154"/>
      <c r="T514" s="155"/>
      <c r="AT514" s="150" t="s">
        <v>171</v>
      </c>
      <c r="AU514" s="150" t="s">
        <v>79</v>
      </c>
      <c r="AV514" s="12" t="s">
        <v>79</v>
      </c>
      <c r="AW514" s="12" t="s">
        <v>31</v>
      </c>
      <c r="AX514" s="12" t="s">
        <v>69</v>
      </c>
      <c r="AY514" s="150" t="s">
        <v>160</v>
      </c>
    </row>
    <row r="515" spans="2:65" s="14" customFormat="1" ht="11.25">
      <c r="B515" s="173"/>
      <c r="D515" s="145" t="s">
        <v>171</v>
      </c>
      <c r="E515" s="174" t="s">
        <v>19</v>
      </c>
      <c r="F515" s="175" t="s">
        <v>236</v>
      </c>
      <c r="H515" s="176">
        <v>100.15</v>
      </c>
      <c r="I515" s="177"/>
      <c r="L515" s="173"/>
      <c r="M515" s="178"/>
      <c r="T515" s="179"/>
      <c r="AT515" s="174" t="s">
        <v>171</v>
      </c>
      <c r="AU515" s="174" t="s">
        <v>79</v>
      </c>
      <c r="AV515" s="14" t="s">
        <v>178</v>
      </c>
      <c r="AW515" s="14" t="s">
        <v>31</v>
      </c>
      <c r="AX515" s="14" t="s">
        <v>69</v>
      </c>
      <c r="AY515" s="174" t="s">
        <v>160</v>
      </c>
    </row>
    <row r="516" spans="2:65" s="15" customFormat="1" ht="11.25">
      <c r="B516" s="180"/>
      <c r="D516" s="145" t="s">
        <v>171</v>
      </c>
      <c r="E516" s="181" t="s">
        <v>19</v>
      </c>
      <c r="F516" s="182" t="s">
        <v>1793</v>
      </c>
      <c r="H516" s="181" t="s">
        <v>19</v>
      </c>
      <c r="I516" s="183"/>
      <c r="L516" s="180"/>
      <c r="M516" s="184"/>
      <c r="T516" s="185"/>
      <c r="AT516" s="181" t="s">
        <v>171</v>
      </c>
      <c r="AU516" s="181" t="s">
        <v>79</v>
      </c>
      <c r="AV516" s="15" t="s">
        <v>77</v>
      </c>
      <c r="AW516" s="15" t="s">
        <v>31</v>
      </c>
      <c r="AX516" s="15" t="s">
        <v>69</v>
      </c>
      <c r="AY516" s="181" t="s">
        <v>160</v>
      </c>
    </row>
    <row r="517" spans="2:65" s="12" customFormat="1" ht="11.25">
      <c r="B517" s="149"/>
      <c r="D517" s="145" t="s">
        <v>171</v>
      </c>
      <c r="E517" s="150" t="s">
        <v>19</v>
      </c>
      <c r="F517" s="151" t="s">
        <v>2805</v>
      </c>
      <c r="H517" s="152">
        <v>115.173</v>
      </c>
      <c r="I517" s="153"/>
      <c r="L517" s="149"/>
      <c r="M517" s="154"/>
      <c r="T517" s="155"/>
      <c r="AT517" s="150" t="s">
        <v>171</v>
      </c>
      <c r="AU517" s="150" t="s">
        <v>79</v>
      </c>
      <c r="AV517" s="12" t="s">
        <v>79</v>
      </c>
      <c r="AW517" s="12" t="s">
        <v>31</v>
      </c>
      <c r="AX517" s="12" t="s">
        <v>77</v>
      </c>
      <c r="AY517" s="150" t="s">
        <v>160</v>
      </c>
    </row>
    <row r="518" spans="2:65" s="1" customFormat="1" ht="16.5" customHeight="1">
      <c r="B518" s="33"/>
      <c r="C518" s="132" t="s">
        <v>1759</v>
      </c>
      <c r="D518" s="132" t="s">
        <v>162</v>
      </c>
      <c r="E518" s="133" t="s">
        <v>1796</v>
      </c>
      <c r="F518" s="134" t="s">
        <v>1797</v>
      </c>
      <c r="G518" s="135" t="s">
        <v>298</v>
      </c>
      <c r="H518" s="136">
        <v>22</v>
      </c>
      <c r="I518" s="137"/>
      <c r="J518" s="138">
        <f>ROUND(I518*H518,2)</f>
        <v>0</v>
      </c>
      <c r="K518" s="134" t="s">
        <v>1251</v>
      </c>
      <c r="L518" s="33"/>
      <c r="M518" s="139" t="s">
        <v>19</v>
      </c>
      <c r="N518" s="140" t="s">
        <v>40</v>
      </c>
      <c r="P518" s="141">
        <f>O518*H518</f>
        <v>0</v>
      </c>
      <c r="Q518" s="141">
        <v>3.1E-4</v>
      </c>
      <c r="R518" s="141">
        <f>Q518*H518</f>
        <v>6.8199999999999997E-3</v>
      </c>
      <c r="S518" s="141">
        <v>0</v>
      </c>
      <c r="T518" s="142">
        <f>S518*H518</f>
        <v>0</v>
      </c>
      <c r="AR518" s="143" t="s">
        <v>259</v>
      </c>
      <c r="AT518" s="143" t="s">
        <v>162</v>
      </c>
      <c r="AU518" s="143" t="s">
        <v>79</v>
      </c>
      <c r="AY518" s="18" t="s">
        <v>160</v>
      </c>
      <c r="BE518" s="144">
        <f>IF(N518="základní",J518,0)</f>
        <v>0</v>
      </c>
      <c r="BF518" s="144">
        <f>IF(N518="snížená",J518,0)</f>
        <v>0</v>
      </c>
      <c r="BG518" s="144">
        <f>IF(N518="zákl. přenesená",J518,0)</f>
        <v>0</v>
      </c>
      <c r="BH518" s="144">
        <f>IF(N518="sníž. přenesená",J518,0)</f>
        <v>0</v>
      </c>
      <c r="BI518" s="144">
        <f>IF(N518="nulová",J518,0)</f>
        <v>0</v>
      </c>
      <c r="BJ518" s="18" t="s">
        <v>77</v>
      </c>
      <c r="BK518" s="144">
        <f>ROUND(I518*H518,2)</f>
        <v>0</v>
      </c>
      <c r="BL518" s="18" t="s">
        <v>259</v>
      </c>
      <c r="BM518" s="143" t="s">
        <v>2810</v>
      </c>
    </row>
    <row r="519" spans="2:65" s="1" customFormat="1" ht="11.25">
      <c r="B519" s="33"/>
      <c r="D519" s="145" t="s">
        <v>169</v>
      </c>
      <c r="F519" s="146" t="s">
        <v>1799</v>
      </c>
      <c r="I519" s="147"/>
      <c r="L519" s="33"/>
      <c r="M519" s="148"/>
      <c r="T519" s="54"/>
      <c r="AT519" s="18" t="s">
        <v>169</v>
      </c>
      <c r="AU519" s="18" t="s">
        <v>79</v>
      </c>
    </row>
    <row r="520" spans="2:65" s="1" customFormat="1" ht="11.25">
      <c r="B520" s="33"/>
      <c r="D520" s="193" t="s">
        <v>1254</v>
      </c>
      <c r="F520" s="194" t="s">
        <v>1800</v>
      </c>
      <c r="I520" s="147"/>
      <c r="L520" s="33"/>
      <c r="M520" s="148"/>
      <c r="T520" s="54"/>
      <c r="AT520" s="18" t="s">
        <v>1254</v>
      </c>
      <c r="AU520" s="18" t="s">
        <v>79</v>
      </c>
    </row>
    <row r="521" spans="2:65" s="12" customFormat="1" ht="11.25">
      <c r="B521" s="149"/>
      <c r="D521" s="145" t="s">
        <v>171</v>
      </c>
      <c r="E521" s="150" t="s">
        <v>19</v>
      </c>
      <c r="F521" s="151" t="s">
        <v>1801</v>
      </c>
      <c r="H521" s="152">
        <v>22</v>
      </c>
      <c r="I521" s="153"/>
      <c r="L521" s="149"/>
      <c r="M521" s="154"/>
      <c r="T521" s="155"/>
      <c r="AT521" s="150" t="s">
        <v>171</v>
      </c>
      <c r="AU521" s="150" t="s">
        <v>79</v>
      </c>
      <c r="AV521" s="12" t="s">
        <v>79</v>
      </c>
      <c r="AW521" s="12" t="s">
        <v>31</v>
      </c>
      <c r="AX521" s="12" t="s">
        <v>77</v>
      </c>
      <c r="AY521" s="150" t="s">
        <v>160</v>
      </c>
    </row>
    <row r="522" spans="2:65" s="1" customFormat="1" ht="24.2" customHeight="1">
      <c r="B522" s="33"/>
      <c r="C522" s="163" t="s">
        <v>1765</v>
      </c>
      <c r="D522" s="163" t="s">
        <v>200</v>
      </c>
      <c r="E522" s="164" t="s">
        <v>1803</v>
      </c>
      <c r="F522" s="165" t="s">
        <v>1804</v>
      </c>
      <c r="G522" s="166" t="s">
        <v>1805</v>
      </c>
      <c r="H522" s="167">
        <v>0.74</v>
      </c>
      <c r="I522" s="168"/>
      <c r="J522" s="169">
        <f>ROUND(I522*H522,2)</f>
        <v>0</v>
      </c>
      <c r="K522" s="165" t="s">
        <v>19</v>
      </c>
      <c r="L522" s="170"/>
      <c r="M522" s="171" t="s">
        <v>19</v>
      </c>
      <c r="N522" s="172" t="s">
        <v>40</v>
      </c>
      <c r="P522" s="141">
        <f>O522*H522</f>
        <v>0</v>
      </c>
      <c r="Q522" s="141">
        <v>6.4999999999999997E-4</v>
      </c>
      <c r="R522" s="141">
        <f>Q522*H522</f>
        <v>4.8099999999999998E-4</v>
      </c>
      <c r="S522" s="141">
        <v>0</v>
      </c>
      <c r="T522" s="142">
        <f>S522*H522</f>
        <v>0</v>
      </c>
      <c r="AR522" s="143" t="s">
        <v>378</v>
      </c>
      <c r="AT522" s="143" t="s">
        <v>200</v>
      </c>
      <c r="AU522" s="143" t="s">
        <v>79</v>
      </c>
      <c r="AY522" s="18" t="s">
        <v>160</v>
      </c>
      <c r="BE522" s="144">
        <f>IF(N522="základní",J522,0)</f>
        <v>0</v>
      </c>
      <c r="BF522" s="144">
        <f>IF(N522="snížená",J522,0)</f>
        <v>0</v>
      </c>
      <c r="BG522" s="144">
        <f>IF(N522="zákl. přenesená",J522,0)</f>
        <v>0</v>
      </c>
      <c r="BH522" s="144">
        <f>IF(N522="sníž. přenesená",J522,0)</f>
        <v>0</v>
      </c>
      <c r="BI522" s="144">
        <f>IF(N522="nulová",J522,0)</f>
        <v>0</v>
      </c>
      <c r="BJ522" s="18" t="s">
        <v>77</v>
      </c>
      <c r="BK522" s="144">
        <f>ROUND(I522*H522,2)</f>
        <v>0</v>
      </c>
      <c r="BL522" s="18" t="s">
        <v>259</v>
      </c>
      <c r="BM522" s="143" t="s">
        <v>2811</v>
      </c>
    </row>
    <row r="523" spans="2:65" s="1" customFormat="1" ht="11.25">
      <c r="B523" s="33"/>
      <c r="D523" s="145" t="s">
        <v>169</v>
      </c>
      <c r="F523" s="146" t="s">
        <v>1804</v>
      </c>
      <c r="I523" s="147"/>
      <c r="L523" s="33"/>
      <c r="M523" s="148"/>
      <c r="T523" s="54"/>
      <c r="AT523" s="18" t="s">
        <v>169</v>
      </c>
      <c r="AU523" s="18" t="s">
        <v>79</v>
      </c>
    </row>
    <row r="524" spans="2:65" s="15" customFormat="1" ht="11.25">
      <c r="B524" s="180"/>
      <c r="D524" s="145" t="s">
        <v>171</v>
      </c>
      <c r="E524" s="181" t="s">
        <v>19</v>
      </c>
      <c r="F524" s="182" t="s">
        <v>1807</v>
      </c>
      <c r="H524" s="181" t="s">
        <v>19</v>
      </c>
      <c r="I524" s="183"/>
      <c r="L524" s="180"/>
      <c r="M524" s="184"/>
      <c r="T524" s="185"/>
      <c r="AT524" s="181" t="s">
        <v>171</v>
      </c>
      <c r="AU524" s="181" t="s">
        <v>79</v>
      </c>
      <c r="AV524" s="15" t="s">
        <v>77</v>
      </c>
      <c r="AW524" s="15" t="s">
        <v>31</v>
      </c>
      <c r="AX524" s="15" t="s">
        <v>69</v>
      </c>
      <c r="AY524" s="181" t="s">
        <v>160</v>
      </c>
    </row>
    <row r="525" spans="2:65" s="12" customFormat="1" ht="11.25">
      <c r="B525" s="149"/>
      <c r="D525" s="145" t="s">
        <v>171</v>
      </c>
      <c r="E525" s="150" t="s">
        <v>19</v>
      </c>
      <c r="F525" s="151" t="s">
        <v>1808</v>
      </c>
      <c r="H525" s="152">
        <v>36.667000000000002</v>
      </c>
      <c r="I525" s="153"/>
      <c r="L525" s="149"/>
      <c r="M525" s="154"/>
      <c r="T525" s="155"/>
      <c r="AT525" s="150" t="s">
        <v>171</v>
      </c>
      <c r="AU525" s="150" t="s">
        <v>79</v>
      </c>
      <c r="AV525" s="12" t="s">
        <v>79</v>
      </c>
      <c r="AW525" s="12" t="s">
        <v>31</v>
      </c>
      <c r="AX525" s="12" t="s">
        <v>69</v>
      </c>
      <c r="AY525" s="150" t="s">
        <v>160</v>
      </c>
    </row>
    <row r="526" spans="2:65" s="12" customFormat="1" ht="11.25">
      <c r="B526" s="149"/>
      <c r="D526" s="145" t="s">
        <v>171</v>
      </c>
      <c r="E526" s="150" t="s">
        <v>19</v>
      </c>
      <c r="F526" s="151" t="s">
        <v>1809</v>
      </c>
      <c r="H526" s="152">
        <v>0.74</v>
      </c>
      <c r="I526" s="153"/>
      <c r="L526" s="149"/>
      <c r="M526" s="154"/>
      <c r="T526" s="155"/>
      <c r="AT526" s="150" t="s">
        <v>171</v>
      </c>
      <c r="AU526" s="150" t="s">
        <v>79</v>
      </c>
      <c r="AV526" s="12" t="s">
        <v>79</v>
      </c>
      <c r="AW526" s="12" t="s">
        <v>31</v>
      </c>
      <c r="AX526" s="12" t="s">
        <v>77</v>
      </c>
      <c r="AY526" s="150" t="s">
        <v>160</v>
      </c>
    </row>
    <row r="527" spans="2:65" s="1" customFormat="1" ht="16.5" customHeight="1">
      <c r="B527" s="33"/>
      <c r="C527" s="163" t="s">
        <v>1284</v>
      </c>
      <c r="D527" s="163" t="s">
        <v>200</v>
      </c>
      <c r="E527" s="164" t="s">
        <v>1811</v>
      </c>
      <c r="F527" s="165" t="s">
        <v>1812</v>
      </c>
      <c r="G527" s="166" t="s">
        <v>298</v>
      </c>
      <c r="H527" s="167">
        <v>22</v>
      </c>
      <c r="I527" s="168"/>
      <c r="J527" s="169">
        <f>ROUND(I527*H527,2)</f>
        <v>0</v>
      </c>
      <c r="K527" s="165" t="s">
        <v>19</v>
      </c>
      <c r="L527" s="170"/>
      <c r="M527" s="171" t="s">
        <v>19</v>
      </c>
      <c r="N527" s="172" t="s">
        <v>40</v>
      </c>
      <c r="P527" s="141">
        <f>O527*H527</f>
        <v>0</v>
      </c>
      <c r="Q527" s="141">
        <v>5.0000000000000001E-4</v>
      </c>
      <c r="R527" s="141">
        <f>Q527*H527</f>
        <v>1.0999999999999999E-2</v>
      </c>
      <c r="S527" s="141">
        <v>0</v>
      </c>
      <c r="T527" s="142">
        <f>S527*H527</f>
        <v>0</v>
      </c>
      <c r="AR527" s="143" t="s">
        <v>378</v>
      </c>
      <c r="AT527" s="143" t="s">
        <v>200</v>
      </c>
      <c r="AU527" s="143" t="s">
        <v>79</v>
      </c>
      <c r="AY527" s="18" t="s">
        <v>160</v>
      </c>
      <c r="BE527" s="144">
        <f>IF(N527="základní",J527,0)</f>
        <v>0</v>
      </c>
      <c r="BF527" s="144">
        <f>IF(N527="snížená",J527,0)</f>
        <v>0</v>
      </c>
      <c r="BG527" s="144">
        <f>IF(N527="zákl. přenesená",J527,0)</f>
        <v>0</v>
      </c>
      <c r="BH527" s="144">
        <f>IF(N527="sníž. přenesená",J527,0)</f>
        <v>0</v>
      </c>
      <c r="BI527" s="144">
        <f>IF(N527="nulová",J527,0)</f>
        <v>0</v>
      </c>
      <c r="BJ527" s="18" t="s">
        <v>77</v>
      </c>
      <c r="BK527" s="144">
        <f>ROUND(I527*H527,2)</f>
        <v>0</v>
      </c>
      <c r="BL527" s="18" t="s">
        <v>259</v>
      </c>
      <c r="BM527" s="143" t="s">
        <v>2812</v>
      </c>
    </row>
    <row r="528" spans="2:65" s="1" customFormat="1" ht="11.25">
      <c r="B528" s="33"/>
      <c r="D528" s="145" t="s">
        <v>169</v>
      </c>
      <c r="F528" s="146" t="s">
        <v>1812</v>
      </c>
      <c r="I528" s="147"/>
      <c r="L528" s="33"/>
      <c r="M528" s="148"/>
      <c r="T528" s="54"/>
      <c r="AT528" s="18" t="s">
        <v>169</v>
      </c>
      <c r="AU528" s="18" t="s">
        <v>79</v>
      </c>
    </row>
    <row r="529" spans="2:65" s="1" customFormat="1" ht="16.5" customHeight="1">
      <c r="B529" s="33"/>
      <c r="C529" s="132" t="s">
        <v>1775</v>
      </c>
      <c r="D529" s="132" t="s">
        <v>162</v>
      </c>
      <c r="E529" s="133" t="s">
        <v>2142</v>
      </c>
      <c r="F529" s="134" t="s">
        <v>2143</v>
      </c>
      <c r="G529" s="135" t="s">
        <v>187</v>
      </c>
      <c r="H529" s="136">
        <v>80.5</v>
      </c>
      <c r="I529" s="137"/>
      <c r="J529" s="138">
        <f>ROUND(I529*H529,2)</f>
        <v>0</v>
      </c>
      <c r="K529" s="134" t="s">
        <v>1251</v>
      </c>
      <c r="L529" s="33"/>
      <c r="M529" s="139" t="s">
        <v>19</v>
      </c>
      <c r="N529" s="140" t="s">
        <v>40</v>
      </c>
      <c r="P529" s="141">
        <f>O529*H529</f>
        <v>0</v>
      </c>
      <c r="Q529" s="141">
        <v>5.0000000000000002E-5</v>
      </c>
      <c r="R529" s="141">
        <f>Q529*H529</f>
        <v>4.0249999999999999E-3</v>
      </c>
      <c r="S529" s="141">
        <v>0</v>
      </c>
      <c r="T529" s="142">
        <f>S529*H529</f>
        <v>0</v>
      </c>
      <c r="AR529" s="143" t="s">
        <v>259</v>
      </c>
      <c r="AT529" s="143" t="s">
        <v>162</v>
      </c>
      <c r="AU529" s="143" t="s">
        <v>79</v>
      </c>
      <c r="AY529" s="18" t="s">
        <v>160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8" t="s">
        <v>77</v>
      </c>
      <c r="BK529" s="144">
        <f>ROUND(I529*H529,2)</f>
        <v>0</v>
      </c>
      <c r="BL529" s="18" t="s">
        <v>259</v>
      </c>
      <c r="BM529" s="143" t="s">
        <v>2813</v>
      </c>
    </row>
    <row r="530" spans="2:65" s="1" customFormat="1" ht="11.25">
      <c r="B530" s="33"/>
      <c r="D530" s="145" t="s">
        <v>169</v>
      </c>
      <c r="F530" s="146" t="s">
        <v>2145</v>
      </c>
      <c r="I530" s="147"/>
      <c r="L530" s="33"/>
      <c r="M530" s="148"/>
      <c r="T530" s="54"/>
      <c r="AT530" s="18" t="s">
        <v>169</v>
      </c>
      <c r="AU530" s="18" t="s">
        <v>79</v>
      </c>
    </row>
    <row r="531" spans="2:65" s="1" customFormat="1" ht="11.25">
      <c r="B531" s="33"/>
      <c r="D531" s="193" t="s">
        <v>1254</v>
      </c>
      <c r="F531" s="194" t="s">
        <v>2146</v>
      </c>
      <c r="I531" s="147"/>
      <c r="L531" s="33"/>
      <c r="M531" s="148"/>
      <c r="T531" s="54"/>
      <c r="AT531" s="18" t="s">
        <v>1254</v>
      </c>
      <c r="AU531" s="18" t="s">
        <v>79</v>
      </c>
    </row>
    <row r="532" spans="2:65" s="1" customFormat="1" ht="16.5" customHeight="1">
      <c r="B532" s="33"/>
      <c r="C532" s="163" t="s">
        <v>1782</v>
      </c>
      <c r="D532" s="163" t="s">
        <v>200</v>
      </c>
      <c r="E532" s="164" t="s">
        <v>1821</v>
      </c>
      <c r="F532" s="165" t="s">
        <v>1822</v>
      </c>
      <c r="G532" s="166" t="s">
        <v>187</v>
      </c>
      <c r="H532" s="167">
        <v>92.575000000000003</v>
      </c>
      <c r="I532" s="168"/>
      <c r="J532" s="169">
        <f>ROUND(I532*H532,2)</f>
        <v>0</v>
      </c>
      <c r="K532" s="165" t="s">
        <v>1251</v>
      </c>
      <c r="L532" s="170"/>
      <c r="M532" s="171" t="s">
        <v>19</v>
      </c>
      <c r="N532" s="172" t="s">
        <v>40</v>
      </c>
      <c r="P532" s="141">
        <f>O532*H532</f>
        <v>0</v>
      </c>
      <c r="Q532" s="141">
        <v>1.8E-3</v>
      </c>
      <c r="R532" s="141">
        <f>Q532*H532</f>
        <v>0.16663500000000001</v>
      </c>
      <c r="S532" s="141">
        <v>0</v>
      </c>
      <c r="T532" s="142">
        <f>S532*H532</f>
        <v>0</v>
      </c>
      <c r="AR532" s="143" t="s">
        <v>378</v>
      </c>
      <c r="AT532" s="143" t="s">
        <v>200</v>
      </c>
      <c r="AU532" s="143" t="s">
        <v>79</v>
      </c>
      <c r="AY532" s="18" t="s">
        <v>160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8" t="s">
        <v>77</v>
      </c>
      <c r="BK532" s="144">
        <f>ROUND(I532*H532,2)</f>
        <v>0</v>
      </c>
      <c r="BL532" s="18" t="s">
        <v>259</v>
      </c>
      <c r="BM532" s="143" t="s">
        <v>2814</v>
      </c>
    </row>
    <row r="533" spans="2:65" s="1" customFormat="1" ht="11.25">
      <c r="B533" s="33"/>
      <c r="D533" s="145" t="s">
        <v>169</v>
      </c>
      <c r="F533" s="146" t="s">
        <v>1822</v>
      </c>
      <c r="I533" s="147"/>
      <c r="L533" s="33"/>
      <c r="M533" s="148"/>
      <c r="T533" s="54"/>
      <c r="AT533" s="18" t="s">
        <v>169</v>
      </c>
      <c r="AU533" s="18" t="s">
        <v>79</v>
      </c>
    </row>
    <row r="534" spans="2:65" s="15" customFormat="1" ht="11.25">
      <c r="B534" s="180"/>
      <c r="D534" s="145" t="s">
        <v>171</v>
      </c>
      <c r="E534" s="181" t="s">
        <v>19</v>
      </c>
      <c r="F534" s="182" t="s">
        <v>1755</v>
      </c>
      <c r="H534" s="181" t="s">
        <v>19</v>
      </c>
      <c r="I534" s="183"/>
      <c r="L534" s="180"/>
      <c r="M534" s="184"/>
      <c r="T534" s="185"/>
      <c r="AT534" s="181" t="s">
        <v>171</v>
      </c>
      <c r="AU534" s="181" t="s">
        <v>79</v>
      </c>
      <c r="AV534" s="15" t="s">
        <v>77</v>
      </c>
      <c r="AW534" s="15" t="s">
        <v>31</v>
      </c>
      <c r="AX534" s="15" t="s">
        <v>69</v>
      </c>
      <c r="AY534" s="181" t="s">
        <v>160</v>
      </c>
    </row>
    <row r="535" spans="2:65" s="12" customFormat="1" ht="11.25">
      <c r="B535" s="149"/>
      <c r="D535" s="145" t="s">
        <v>171</v>
      </c>
      <c r="E535" s="150" t="s">
        <v>19</v>
      </c>
      <c r="F535" s="151" t="s">
        <v>2815</v>
      </c>
      <c r="H535" s="152">
        <v>80.5</v>
      </c>
      <c r="I535" s="153"/>
      <c r="L535" s="149"/>
      <c r="M535" s="154"/>
      <c r="T535" s="155"/>
      <c r="AT535" s="150" t="s">
        <v>171</v>
      </c>
      <c r="AU535" s="150" t="s">
        <v>79</v>
      </c>
      <c r="AV535" s="12" t="s">
        <v>79</v>
      </c>
      <c r="AW535" s="12" t="s">
        <v>31</v>
      </c>
      <c r="AX535" s="12" t="s">
        <v>69</v>
      </c>
      <c r="AY535" s="150" t="s">
        <v>160</v>
      </c>
    </row>
    <row r="536" spans="2:65" s="14" customFormat="1" ht="11.25">
      <c r="B536" s="173"/>
      <c r="D536" s="145" t="s">
        <v>171</v>
      </c>
      <c r="E536" s="174" t="s">
        <v>19</v>
      </c>
      <c r="F536" s="175" t="s">
        <v>236</v>
      </c>
      <c r="H536" s="176">
        <v>80.5</v>
      </c>
      <c r="I536" s="177"/>
      <c r="L536" s="173"/>
      <c r="M536" s="178"/>
      <c r="T536" s="179"/>
      <c r="AT536" s="174" t="s">
        <v>171</v>
      </c>
      <c r="AU536" s="174" t="s">
        <v>79</v>
      </c>
      <c r="AV536" s="14" t="s">
        <v>178</v>
      </c>
      <c r="AW536" s="14" t="s">
        <v>31</v>
      </c>
      <c r="AX536" s="14" t="s">
        <v>69</v>
      </c>
      <c r="AY536" s="174" t="s">
        <v>160</v>
      </c>
    </row>
    <row r="537" spans="2:65" s="15" customFormat="1" ht="11.25">
      <c r="B537" s="180"/>
      <c r="D537" s="145" t="s">
        <v>171</v>
      </c>
      <c r="E537" s="181" t="s">
        <v>19</v>
      </c>
      <c r="F537" s="182" t="s">
        <v>1793</v>
      </c>
      <c r="H537" s="181" t="s">
        <v>19</v>
      </c>
      <c r="I537" s="183"/>
      <c r="L537" s="180"/>
      <c r="M537" s="184"/>
      <c r="T537" s="185"/>
      <c r="AT537" s="181" t="s">
        <v>171</v>
      </c>
      <c r="AU537" s="181" t="s">
        <v>79</v>
      </c>
      <c r="AV537" s="15" t="s">
        <v>77</v>
      </c>
      <c r="AW537" s="15" t="s">
        <v>31</v>
      </c>
      <c r="AX537" s="15" t="s">
        <v>69</v>
      </c>
      <c r="AY537" s="181" t="s">
        <v>160</v>
      </c>
    </row>
    <row r="538" spans="2:65" s="12" customFormat="1" ht="11.25">
      <c r="B538" s="149"/>
      <c r="D538" s="145" t="s">
        <v>171</v>
      </c>
      <c r="E538" s="150" t="s">
        <v>19</v>
      </c>
      <c r="F538" s="151" t="s">
        <v>2816</v>
      </c>
      <c r="H538" s="152">
        <v>92.575000000000003</v>
      </c>
      <c r="I538" s="153"/>
      <c r="L538" s="149"/>
      <c r="M538" s="154"/>
      <c r="T538" s="155"/>
      <c r="AT538" s="150" t="s">
        <v>171</v>
      </c>
      <c r="AU538" s="150" t="s">
        <v>79</v>
      </c>
      <c r="AV538" s="12" t="s">
        <v>79</v>
      </c>
      <c r="AW538" s="12" t="s">
        <v>31</v>
      </c>
      <c r="AX538" s="12" t="s">
        <v>77</v>
      </c>
      <c r="AY538" s="150" t="s">
        <v>160</v>
      </c>
    </row>
    <row r="539" spans="2:65" s="1" customFormat="1" ht="16.5" customHeight="1">
      <c r="B539" s="33"/>
      <c r="C539" s="132" t="s">
        <v>1789</v>
      </c>
      <c r="D539" s="132" t="s">
        <v>162</v>
      </c>
      <c r="E539" s="133" t="s">
        <v>1826</v>
      </c>
      <c r="F539" s="134" t="s">
        <v>1827</v>
      </c>
      <c r="G539" s="135" t="s">
        <v>187</v>
      </c>
      <c r="H539" s="136">
        <v>100.15</v>
      </c>
      <c r="I539" s="137"/>
      <c r="J539" s="138">
        <f>ROUND(I539*H539,2)</f>
        <v>0</v>
      </c>
      <c r="K539" s="134" t="s">
        <v>1251</v>
      </c>
      <c r="L539" s="33"/>
      <c r="M539" s="139" t="s">
        <v>19</v>
      </c>
      <c r="N539" s="140" t="s">
        <v>40</v>
      </c>
      <c r="P539" s="141">
        <f>O539*H539</f>
        <v>0</v>
      </c>
      <c r="Q539" s="141">
        <v>0</v>
      </c>
      <c r="R539" s="141">
        <f>Q539*H539</f>
        <v>0</v>
      </c>
      <c r="S539" s="141">
        <v>0</v>
      </c>
      <c r="T539" s="142">
        <f>S539*H539</f>
        <v>0</v>
      </c>
      <c r="AR539" s="143" t="s">
        <v>259</v>
      </c>
      <c r="AT539" s="143" t="s">
        <v>162</v>
      </c>
      <c r="AU539" s="143" t="s">
        <v>79</v>
      </c>
      <c r="AY539" s="18" t="s">
        <v>160</v>
      </c>
      <c r="BE539" s="144">
        <f>IF(N539="základní",J539,0)</f>
        <v>0</v>
      </c>
      <c r="BF539" s="144">
        <f>IF(N539="snížená",J539,0)</f>
        <v>0</v>
      </c>
      <c r="BG539" s="144">
        <f>IF(N539="zákl. přenesená",J539,0)</f>
        <v>0</v>
      </c>
      <c r="BH539" s="144">
        <f>IF(N539="sníž. přenesená",J539,0)</f>
        <v>0</v>
      </c>
      <c r="BI539" s="144">
        <f>IF(N539="nulová",J539,0)</f>
        <v>0</v>
      </c>
      <c r="BJ539" s="18" t="s">
        <v>77</v>
      </c>
      <c r="BK539" s="144">
        <f>ROUND(I539*H539,2)</f>
        <v>0</v>
      </c>
      <c r="BL539" s="18" t="s">
        <v>259</v>
      </c>
      <c r="BM539" s="143" t="s">
        <v>2817</v>
      </c>
    </row>
    <row r="540" spans="2:65" s="1" customFormat="1" ht="11.25">
      <c r="B540" s="33"/>
      <c r="D540" s="145" t="s">
        <v>169</v>
      </c>
      <c r="F540" s="146" t="s">
        <v>1829</v>
      </c>
      <c r="I540" s="147"/>
      <c r="L540" s="33"/>
      <c r="M540" s="148"/>
      <c r="T540" s="54"/>
      <c r="AT540" s="18" t="s">
        <v>169</v>
      </c>
      <c r="AU540" s="18" t="s">
        <v>79</v>
      </c>
    </row>
    <row r="541" spans="2:65" s="1" customFormat="1" ht="11.25">
      <c r="B541" s="33"/>
      <c r="D541" s="193" t="s">
        <v>1254</v>
      </c>
      <c r="F541" s="194" t="s">
        <v>1830</v>
      </c>
      <c r="I541" s="147"/>
      <c r="L541" s="33"/>
      <c r="M541" s="148"/>
      <c r="T541" s="54"/>
      <c r="AT541" s="18" t="s">
        <v>1254</v>
      </c>
      <c r="AU541" s="18" t="s">
        <v>79</v>
      </c>
    </row>
    <row r="542" spans="2:65" s="12" customFormat="1" ht="11.25">
      <c r="B542" s="149"/>
      <c r="D542" s="145" t="s">
        <v>171</v>
      </c>
      <c r="E542" s="150" t="s">
        <v>19</v>
      </c>
      <c r="F542" s="151" t="s">
        <v>2818</v>
      </c>
      <c r="H542" s="152">
        <v>100.15</v>
      </c>
      <c r="I542" s="153"/>
      <c r="L542" s="149"/>
      <c r="M542" s="154"/>
      <c r="T542" s="155"/>
      <c r="AT542" s="150" t="s">
        <v>171</v>
      </c>
      <c r="AU542" s="150" t="s">
        <v>79</v>
      </c>
      <c r="AV542" s="12" t="s">
        <v>79</v>
      </c>
      <c r="AW542" s="12" t="s">
        <v>31</v>
      </c>
      <c r="AX542" s="12" t="s">
        <v>77</v>
      </c>
      <c r="AY542" s="150" t="s">
        <v>160</v>
      </c>
    </row>
    <row r="543" spans="2:65" s="1" customFormat="1" ht="16.5" customHeight="1">
      <c r="B543" s="33"/>
      <c r="C543" s="163" t="s">
        <v>1795</v>
      </c>
      <c r="D543" s="163" t="s">
        <v>200</v>
      </c>
      <c r="E543" s="164" t="s">
        <v>1832</v>
      </c>
      <c r="F543" s="165" t="s">
        <v>1833</v>
      </c>
      <c r="G543" s="166" t="s">
        <v>187</v>
      </c>
      <c r="H543" s="167">
        <v>115.173</v>
      </c>
      <c r="I543" s="168"/>
      <c r="J543" s="169">
        <f>ROUND(I543*H543,2)</f>
        <v>0</v>
      </c>
      <c r="K543" s="165" t="s">
        <v>1251</v>
      </c>
      <c r="L543" s="170"/>
      <c r="M543" s="171" t="s">
        <v>19</v>
      </c>
      <c r="N543" s="172" t="s">
        <v>40</v>
      </c>
      <c r="P543" s="141">
        <f>O543*H543</f>
        <v>0</v>
      </c>
      <c r="Q543" s="141">
        <v>5.0000000000000001E-4</v>
      </c>
      <c r="R543" s="141">
        <f>Q543*H543</f>
        <v>5.7586499999999999E-2</v>
      </c>
      <c r="S543" s="141">
        <v>0</v>
      </c>
      <c r="T543" s="142">
        <f>S543*H543</f>
        <v>0</v>
      </c>
      <c r="AR543" s="143" t="s">
        <v>378</v>
      </c>
      <c r="AT543" s="143" t="s">
        <v>200</v>
      </c>
      <c r="AU543" s="143" t="s">
        <v>79</v>
      </c>
      <c r="AY543" s="18" t="s">
        <v>160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8" t="s">
        <v>77</v>
      </c>
      <c r="BK543" s="144">
        <f>ROUND(I543*H543,2)</f>
        <v>0</v>
      </c>
      <c r="BL543" s="18" t="s">
        <v>259</v>
      </c>
      <c r="BM543" s="143" t="s">
        <v>2819</v>
      </c>
    </row>
    <row r="544" spans="2:65" s="1" customFormat="1" ht="11.25">
      <c r="B544" s="33"/>
      <c r="D544" s="145" t="s">
        <v>169</v>
      </c>
      <c r="F544" s="146" t="s">
        <v>1833</v>
      </c>
      <c r="I544" s="147"/>
      <c r="L544" s="33"/>
      <c r="M544" s="148"/>
      <c r="T544" s="54"/>
      <c r="AT544" s="18" t="s">
        <v>169</v>
      </c>
      <c r="AU544" s="18" t="s">
        <v>79</v>
      </c>
    </row>
    <row r="545" spans="2:65" s="12" customFormat="1" ht="11.25">
      <c r="B545" s="149"/>
      <c r="D545" s="145" t="s">
        <v>171</v>
      </c>
      <c r="E545" s="150" t="s">
        <v>19</v>
      </c>
      <c r="F545" s="151" t="s">
        <v>2805</v>
      </c>
      <c r="H545" s="152">
        <v>115.173</v>
      </c>
      <c r="I545" s="153"/>
      <c r="L545" s="149"/>
      <c r="M545" s="154"/>
      <c r="T545" s="155"/>
      <c r="AT545" s="150" t="s">
        <v>171</v>
      </c>
      <c r="AU545" s="150" t="s">
        <v>79</v>
      </c>
      <c r="AV545" s="12" t="s">
        <v>79</v>
      </c>
      <c r="AW545" s="12" t="s">
        <v>31</v>
      </c>
      <c r="AX545" s="12" t="s">
        <v>77</v>
      </c>
      <c r="AY545" s="150" t="s">
        <v>160</v>
      </c>
    </row>
    <row r="546" spans="2:65" s="1" customFormat="1" ht="16.5" customHeight="1">
      <c r="B546" s="33"/>
      <c r="C546" s="132" t="s">
        <v>1802</v>
      </c>
      <c r="D546" s="132" t="s">
        <v>162</v>
      </c>
      <c r="E546" s="133" t="s">
        <v>1836</v>
      </c>
      <c r="F546" s="134" t="s">
        <v>1837</v>
      </c>
      <c r="G546" s="135" t="s">
        <v>298</v>
      </c>
      <c r="H546" s="136">
        <v>22</v>
      </c>
      <c r="I546" s="137"/>
      <c r="J546" s="138">
        <f>ROUND(I546*H546,2)</f>
        <v>0</v>
      </c>
      <c r="K546" s="134" t="s">
        <v>1251</v>
      </c>
      <c r="L546" s="33"/>
      <c r="M546" s="139" t="s">
        <v>19</v>
      </c>
      <c r="N546" s="140" t="s">
        <v>40</v>
      </c>
      <c r="P546" s="141">
        <f>O546*H546</f>
        <v>0</v>
      </c>
      <c r="Q546" s="141">
        <v>0</v>
      </c>
      <c r="R546" s="141">
        <f>Q546*H546</f>
        <v>0</v>
      </c>
      <c r="S546" s="141">
        <v>0</v>
      </c>
      <c r="T546" s="142">
        <f>S546*H546</f>
        <v>0</v>
      </c>
      <c r="AR546" s="143" t="s">
        <v>259</v>
      </c>
      <c r="AT546" s="143" t="s">
        <v>162</v>
      </c>
      <c r="AU546" s="143" t="s">
        <v>79</v>
      </c>
      <c r="AY546" s="18" t="s">
        <v>160</v>
      </c>
      <c r="BE546" s="144">
        <f>IF(N546="základní",J546,0)</f>
        <v>0</v>
      </c>
      <c r="BF546" s="144">
        <f>IF(N546="snížená",J546,0)</f>
        <v>0</v>
      </c>
      <c r="BG546" s="144">
        <f>IF(N546="zákl. přenesená",J546,0)</f>
        <v>0</v>
      </c>
      <c r="BH546" s="144">
        <f>IF(N546="sníž. přenesená",J546,0)</f>
        <v>0</v>
      </c>
      <c r="BI546" s="144">
        <f>IF(N546="nulová",J546,0)</f>
        <v>0</v>
      </c>
      <c r="BJ546" s="18" t="s">
        <v>77</v>
      </c>
      <c r="BK546" s="144">
        <f>ROUND(I546*H546,2)</f>
        <v>0</v>
      </c>
      <c r="BL546" s="18" t="s">
        <v>259</v>
      </c>
      <c r="BM546" s="143" t="s">
        <v>2820</v>
      </c>
    </row>
    <row r="547" spans="2:65" s="1" customFormat="1" ht="11.25">
      <c r="B547" s="33"/>
      <c r="D547" s="145" t="s">
        <v>169</v>
      </c>
      <c r="F547" s="146" t="s">
        <v>1839</v>
      </c>
      <c r="I547" s="147"/>
      <c r="L547" s="33"/>
      <c r="M547" s="148"/>
      <c r="T547" s="54"/>
      <c r="AT547" s="18" t="s">
        <v>169</v>
      </c>
      <c r="AU547" s="18" t="s">
        <v>79</v>
      </c>
    </row>
    <row r="548" spans="2:65" s="1" customFormat="1" ht="11.25">
      <c r="B548" s="33"/>
      <c r="D548" s="193" t="s">
        <v>1254</v>
      </c>
      <c r="F548" s="194" t="s">
        <v>1840</v>
      </c>
      <c r="I548" s="147"/>
      <c r="L548" s="33"/>
      <c r="M548" s="148"/>
      <c r="T548" s="54"/>
      <c r="AT548" s="18" t="s">
        <v>1254</v>
      </c>
      <c r="AU548" s="18" t="s">
        <v>79</v>
      </c>
    </row>
    <row r="549" spans="2:65" s="12" customFormat="1" ht="11.25">
      <c r="B549" s="149"/>
      <c r="D549" s="145" t="s">
        <v>171</v>
      </c>
      <c r="E549" s="150" t="s">
        <v>19</v>
      </c>
      <c r="F549" s="151" t="s">
        <v>1801</v>
      </c>
      <c r="H549" s="152">
        <v>22</v>
      </c>
      <c r="I549" s="153"/>
      <c r="L549" s="149"/>
      <c r="M549" s="154"/>
      <c r="T549" s="155"/>
      <c r="AT549" s="150" t="s">
        <v>171</v>
      </c>
      <c r="AU549" s="150" t="s">
        <v>79</v>
      </c>
      <c r="AV549" s="12" t="s">
        <v>79</v>
      </c>
      <c r="AW549" s="12" t="s">
        <v>31</v>
      </c>
      <c r="AX549" s="12" t="s">
        <v>77</v>
      </c>
      <c r="AY549" s="150" t="s">
        <v>160</v>
      </c>
    </row>
    <row r="550" spans="2:65" s="1" customFormat="1" ht="16.5" customHeight="1">
      <c r="B550" s="33"/>
      <c r="C550" s="163" t="s">
        <v>1810</v>
      </c>
      <c r="D550" s="163" t="s">
        <v>200</v>
      </c>
      <c r="E550" s="164" t="s">
        <v>1842</v>
      </c>
      <c r="F550" s="165" t="s">
        <v>1843</v>
      </c>
      <c r="G550" s="166" t="s">
        <v>203</v>
      </c>
      <c r="H550" s="167">
        <v>17.094000000000001</v>
      </c>
      <c r="I550" s="168"/>
      <c r="J550" s="169">
        <f>ROUND(I550*H550,2)</f>
        <v>0</v>
      </c>
      <c r="K550" s="165" t="s">
        <v>1251</v>
      </c>
      <c r="L550" s="170"/>
      <c r="M550" s="171" t="s">
        <v>19</v>
      </c>
      <c r="N550" s="172" t="s">
        <v>40</v>
      </c>
      <c r="P550" s="141">
        <f>O550*H550</f>
        <v>0</v>
      </c>
      <c r="Q550" s="141">
        <v>1E-3</v>
      </c>
      <c r="R550" s="141">
        <f>Q550*H550</f>
        <v>1.7094000000000002E-2</v>
      </c>
      <c r="S550" s="141">
        <v>0</v>
      </c>
      <c r="T550" s="142">
        <f>S550*H550</f>
        <v>0</v>
      </c>
      <c r="AR550" s="143" t="s">
        <v>378</v>
      </c>
      <c r="AT550" s="143" t="s">
        <v>200</v>
      </c>
      <c r="AU550" s="143" t="s">
        <v>79</v>
      </c>
      <c r="AY550" s="18" t="s">
        <v>160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8" t="s">
        <v>77</v>
      </c>
      <c r="BK550" s="144">
        <f>ROUND(I550*H550,2)</f>
        <v>0</v>
      </c>
      <c r="BL550" s="18" t="s">
        <v>259</v>
      </c>
      <c r="BM550" s="143" t="s">
        <v>2821</v>
      </c>
    </row>
    <row r="551" spans="2:65" s="1" customFormat="1" ht="11.25">
      <c r="B551" s="33"/>
      <c r="D551" s="145" t="s">
        <v>169</v>
      </c>
      <c r="F551" s="146" t="s">
        <v>1843</v>
      </c>
      <c r="I551" s="147"/>
      <c r="L551" s="33"/>
      <c r="M551" s="148"/>
      <c r="T551" s="54"/>
      <c r="AT551" s="18" t="s">
        <v>169</v>
      </c>
      <c r="AU551" s="18" t="s">
        <v>79</v>
      </c>
    </row>
    <row r="552" spans="2:65" s="12" customFormat="1" ht="11.25">
      <c r="B552" s="149"/>
      <c r="D552" s="145" t="s">
        <v>171</v>
      </c>
      <c r="E552" s="150" t="s">
        <v>19</v>
      </c>
      <c r="F552" s="151" t="s">
        <v>1845</v>
      </c>
      <c r="H552" s="152">
        <v>17.094000000000001</v>
      </c>
      <c r="I552" s="153"/>
      <c r="L552" s="149"/>
      <c r="M552" s="154"/>
      <c r="T552" s="155"/>
      <c r="AT552" s="150" t="s">
        <v>171</v>
      </c>
      <c r="AU552" s="150" t="s">
        <v>79</v>
      </c>
      <c r="AV552" s="12" t="s">
        <v>79</v>
      </c>
      <c r="AW552" s="12" t="s">
        <v>31</v>
      </c>
      <c r="AX552" s="12" t="s">
        <v>77</v>
      </c>
      <c r="AY552" s="150" t="s">
        <v>160</v>
      </c>
    </row>
    <row r="553" spans="2:65" s="1" customFormat="1" ht="16.5" customHeight="1">
      <c r="B553" s="33"/>
      <c r="C553" s="132" t="s">
        <v>1814</v>
      </c>
      <c r="D553" s="132" t="s">
        <v>162</v>
      </c>
      <c r="E553" s="133" t="s">
        <v>1855</v>
      </c>
      <c r="F553" s="134" t="s">
        <v>1856</v>
      </c>
      <c r="G553" s="135" t="s">
        <v>233</v>
      </c>
      <c r="H553" s="136">
        <v>0.53700000000000003</v>
      </c>
      <c r="I553" s="137"/>
      <c r="J553" s="138">
        <f>ROUND(I553*H553,2)</f>
        <v>0</v>
      </c>
      <c r="K553" s="134" t="s">
        <v>1251</v>
      </c>
      <c r="L553" s="33"/>
      <c r="M553" s="139" t="s">
        <v>19</v>
      </c>
      <c r="N553" s="140" t="s">
        <v>40</v>
      </c>
      <c r="P553" s="141">
        <f>O553*H553</f>
        <v>0</v>
      </c>
      <c r="Q553" s="141">
        <v>0</v>
      </c>
      <c r="R553" s="141">
        <f>Q553*H553</f>
        <v>0</v>
      </c>
      <c r="S553" s="141">
        <v>0</v>
      </c>
      <c r="T553" s="142">
        <f>S553*H553</f>
        <v>0</v>
      </c>
      <c r="AR553" s="143" t="s">
        <v>259</v>
      </c>
      <c r="AT553" s="143" t="s">
        <v>162</v>
      </c>
      <c r="AU553" s="143" t="s">
        <v>79</v>
      </c>
      <c r="AY553" s="18" t="s">
        <v>160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8" t="s">
        <v>77</v>
      </c>
      <c r="BK553" s="144">
        <f>ROUND(I553*H553,2)</f>
        <v>0</v>
      </c>
      <c r="BL553" s="18" t="s">
        <v>259</v>
      </c>
      <c r="BM553" s="143" t="s">
        <v>2822</v>
      </c>
    </row>
    <row r="554" spans="2:65" s="1" customFormat="1" ht="19.5">
      <c r="B554" s="33"/>
      <c r="D554" s="145" t="s">
        <v>169</v>
      </c>
      <c r="F554" s="146" t="s">
        <v>1858</v>
      </c>
      <c r="I554" s="147"/>
      <c r="L554" s="33"/>
      <c r="M554" s="148"/>
      <c r="T554" s="54"/>
      <c r="AT554" s="18" t="s">
        <v>169</v>
      </c>
      <c r="AU554" s="18" t="s">
        <v>79</v>
      </c>
    </row>
    <row r="555" spans="2:65" s="1" customFormat="1" ht="11.25">
      <c r="B555" s="33"/>
      <c r="D555" s="193" t="s">
        <v>1254</v>
      </c>
      <c r="F555" s="194" t="s">
        <v>1859</v>
      </c>
      <c r="I555" s="147"/>
      <c r="L555" s="33"/>
      <c r="M555" s="148"/>
      <c r="T555" s="54"/>
      <c r="AT555" s="18" t="s">
        <v>1254</v>
      </c>
      <c r="AU555" s="18" t="s">
        <v>79</v>
      </c>
    </row>
    <row r="556" spans="2:65" s="1" customFormat="1" ht="21.75" customHeight="1">
      <c r="B556" s="33"/>
      <c r="C556" s="132" t="s">
        <v>1820</v>
      </c>
      <c r="D556" s="132" t="s">
        <v>162</v>
      </c>
      <c r="E556" s="133" t="s">
        <v>1861</v>
      </c>
      <c r="F556" s="134" t="s">
        <v>1862</v>
      </c>
      <c r="G556" s="135" t="s">
        <v>233</v>
      </c>
      <c r="H556" s="136">
        <v>0.53700000000000003</v>
      </c>
      <c r="I556" s="137"/>
      <c r="J556" s="138">
        <f>ROUND(I556*H556,2)</f>
        <v>0</v>
      </c>
      <c r="K556" s="134" t="s">
        <v>1251</v>
      </c>
      <c r="L556" s="33"/>
      <c r="M556" s="139" t="s">
        <v>19</v>
      </c>
      <c r="N556" s="140" t="s">
        <v>40</v>
      </c>
      <c r="P556" s="141">
        <f>O556*H556</f>
        <v>0</v>
      </c>
      <c r="Q556" s="141">
        <v>0</v>
      </c>
      <c r="R556" s="141">
        <f>Q556*H556</f>
        <v>0</v>
      </c>
      <c r="S556" s="141">
        <v>0</v>
      </c>
      <c r="T556" s="142">
        <f>S556*H556</f>
        <v>0</v>
      </c>
      <c r="AR556" s="143" t="s">
        <v>259</v>
      </c>
      <c r="AT556" s="143" t="s">
        <v>162</v>
      </c>
      <c r="AU556" s="143" t="s">
        <v>79</v>
      </c>
      <c r="AY556" s="18" t="s">
        <v>160</v>
      </c>
      <c r="BE556" s="144">
        <f>IF(N556="základní",J556,0)</f>
        <v>0</v>
      </c>
      <c r="BF556" s="144">
        <f>IF(N556="snížená",J556,0)</f>
        <v>0</v>
      </c>
      <c r="BG556" s="144">
        <f>IF(N556="zákl. přenesená",J556,0)</f>
        <v>0</v>
      </c>
      <c r="BH556" s="144">
        <f>IF(N556="sníž. přenesená",J556,0)</f>
        <v>0</v>
      </c>
      <c r="BI556" s="144">
        <f>IF(N556="nulová",J556,0)</f>
        <v>0</v>
      </c>
      <c r="BJ556" s="18" t="s">
        <v>77</v>
      </c>
      <c r="BK556" s="144">
        <f>ROUND(I556*H556,2)</f>
        <v>0</v>
      </c>
      <c r="BL556" s="18" t="s">
        <v>259</v>
      </c>
      <c r="BM556" s="143" t="s">
        <v>2823</v>
      </c>
    </row>
    <row r="557" spans="2:65" s="1" customFormat="1" ht="29.25">
      <c r="B557" s="33"/>
      <c r="D557" s="145" t="s">
        <v>169</v>
      </c>
      <c r="F557" s="146" t="s">
        <v>1864</v>
      </c>
      <c r="I557" s="147"/>
      <c r="L557" s="33"/>
      <c r="M557" s="148"/>
      <c r="T557" s="54"/>
      <c r="AT557" s="18" t="s">
        <v>169</v>
      </c>
      <c r="AU557" s="18" t="s">
        <v>79</v>
      </c>
    </row>
    <row r="558" spans="2:65" s="1" customFormat="1" ht="11.25">
      <c r="B558" s="33"/>
      <c r="D558" s="193" t="s">
        <v>1254</v>
      </c>
      <c r="F558" s="194" t="s">
        <v>1865</v>
      </c>
      <c r="I558" s="147"/>
      <c r="L558" s="33"/>
      <c r="M558" s="148"/>
      <c r="T558" s="54"/>
      <c r="AT558" s="18" t="s">
        <v>1254</v>
      </c>
      <c r="AU558" s="18" t="s">
        <v>79</v>
      </c>
    </row>
    <row r="559" spans="2:65" s="11" customFormat="1" ht="25.9" customHeight="1">
      <c r="B559" s="120"/>
      <c r="D559" s="121" t="s">
        <v>68</v>
      </c>
      <c r="E559" s="122" t="s">
        <v>540</v>
      </c>
      <c r="F559" s="122" t="s">
        <v>541</v>
      </c>
      <c r="I559" s="123"/>
      <c r="J559" s="124">
        <f>BK559</f>
        <v>0</v>
      </c>
      <c r="L559" s="120"/>
      <c r="M559" s="125"/>
      <c r="P559" s="126">
        <f>SUM(P560:P595)</f>
        <v>0</v>
      </c>
      <c r="R559" s="126">
        <f>SUM(R560:R595)</f>
        <v>0</v>
      </c>
      <c r="T559" s="127">
        <f>SUM(T560:T595)</f>
        <v>0</v>
      </c>
      <c r="AR559" s="121" t="s">
        <v>167</v>
      </c>
      <c r="AT559" s="128" t="s">
        <v>68</v>
      </c>
      <c r="AU559" s="128" t="s">
        <v>69</v>
      </c>
      <c r="AY559" s="121" t="s">
        <v>160</v>
      </c>
      <c r="BK559" s="129">
        <f>SUM(BK560:BK595)</f>
        <v>0</v>
      </c>
    </row>
    <row r="560" spans="2:65" s="1" customFormat="1" ht="16.5" customHeight="1">
      <c r="B560" s="33"/>
      <c r="C560" s="132" t="s">
        <v>1825</v>
      </c>
      <c r="D560" s="132" t="s">
        <v>162</v>
      </c>
      <c r="E560" s="133" t="s">
        <v>1867</v>
      </c>
      <c r="F560" s="134" t="s">
        <v>1868</v>
      </c>
      <c r="G560" s="135" t="s">
        <v>1869</v>
      </c>
      <c r="H560" s="136">
        <v>1</v>
      </c>
      <c r="I560" s="137"/>
      <c r="J560" s="138">
        <f>ROUND(I560*H560,2)</f>
        <v>0</v>
      </c>
      <c r="K560" s="134" t="s">
        <v>19</v>
      </c>
      <c r="L560" s="33"/>
      <c r="M560" s="139" t="s">
        <v>19</v>
      </c>
      <c r="N560" s="140" t="s">
        <v>40</v>
      </c>
      <c r="P560" s="141">
        <f>O560*H560</f>
        <v>0</v>
      </c>
      <c r="Q560" s="141">
        <v>0</v>
      </c>
      <c r="R560" s="141">
        <f>Q560*H560</f>
        <v>0</v>
      </c>
      <c r="S560" s="141">
        <v>0</v>
      </c>
      <c r="T560" s="142">
        <f>S560*H560</f>
        <v>0</v>
      </c>
      <c r="AR560" s="143" t="s">
        <v>1870</v>
      </c>
      <c r="AT560" s="143" t="s">
        <v>162</v>
      </c>
      <c r="AU560" s="143" t="s">
        <v>77</v>
      </c>
      <c r="AY560" s="18" t="s">
        <v>160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8" t="s">
        <v>77</v>
      </c>
      <c r="BK560" s="144">
        <f>ROUND(I560*H560,2)</f>
        <v>0</v>
      </c>
      <c r="BL560" s="18" t="s">
        <v>1870</v>
      </c>
      <c r="BM560" s="143" t="s">
        <v>2824</v>
      </c>
    </row>
    <row r="561" spans="2:65" s="1" customFormat="1" ht="11.25">
      <c r="B561" s="33"/>
      <c r="D561" s="145" t="s">
        <v>169</v>
      </c>
      <c r="F561" s="146" t="s">
        <v>1868</v>
      </c>
      <c r="I561" s="147"/>
      <c r="L561" s="33"/>
      <c r="M561" s="148"/>
      <c r="T561" s="54"/>
      <c r="AT561" s="18" t="s">
        <v>169</v>
      </c>
      <c r="AU561" s="18" t="s">
        <v>77</v>
      </c>
    </row>
    <row r="562" spans="2:65" s="15" customFormat="1" ht="11.25">
      <c r="B562" s="180"/>
      <c r="D562" s="145" t="s">
        <v>171</v>
      </c>
      <c r="E562" s="181" t="s">
        <v>19</v>
      </c>
      <c r="F562" s="182" t="s">
        <v>1872</v>
      </c>
      <c r="H562" s="181" t="s">
        <v>19</v>
      </c>
      <c r="I562" s="183"/>
      <c r="L562" s="180"/>
      <c r="M562" s="184"/>
      <c r="T562" s="185"/>
      <c r="AT562" s="181" t="s">
        <v>171</v>
      </c>
      <c r="AU562" s="181" t="s">
        <v>77</v>
      </c>
      <c r="AV562" s="15" t="s">
        <v>77</v>
      </c>
      <c r="AW562" s="15" t="s">
        <v>31</v>
      </c>
      <c r="AX562" s="15" t="s">
        <v>69</v>
      </c>
      <c r="AY562" s="181" t="s">
        <v>160</v>
      </c>
    </row>
    <row r="563" spans="2:65" s="12" customFormat="1" ht="11.25">
      <c r="B563" s="149"/>
      <c r="D563" s="145" t="s">
        <v>171</v>
      </c>
      <c r="E563" s="150" t="s">
        <v>19</v>
      </c>
      <c r="F563" s="151" t="s">
        <v>77</v>
      </c>
      <c r="H563" s="152">
        <v>1</v>
      </c>
      <c r="I563" s="153"/>
      <c r="L563" s="149"/>
      <c r="M563" s="154"/>
      <c r="T563" s="155"/>
      <c r="AT563" s="150" t="s">
        <v>171</v>
      </c>
      <c r="AU563" s="150" t="s">
        <v>77</v>
      </c>
      <c r="AV563" s="12" t="s">
        <v>79</v>
      </c>
      <c r="AW563" s="12" t="s">
        <v>31</v>
      </c>
      <c r="AX563" s="12" t="s">
        <v>77</v>
      </c>
      <c r="AY563" s="150" t="s">
        <v>160</v>
      </c>
    </row>
    <row r="564" spans="2:65" s="1" customFormat="1" ht="16.5" customHeight="1">
      <c r="B564" s="33"/>
      <c r="C564" s="132" t="s">
        <v>1831</v>
      </c>
      <c r="D564" s="132" t="s">
        <v>162</v>
      </c>
      <c r="E564" s="133" t="s">
        <v>2158</v>
      </c>
      <c r="F564" s="134" t="s">
        <v>1875</v>
      </c>
      <c r="G564" s="135" t="s">
        <v>1869</v>
      </c>
      <c r="H564" s="136">
        <v>1</v>
      </c>
      <c r="I564" s="137"/>
      <c r="J564" s="138">
        <f>ROUND(I564*H564,2)</f>
        <v>0</v>
      </c>
      <c r="K564" s="134" t="s">
        <v>19</v>
      </c>
      <c r="L564" s="33"/>
      <c r="M564" s="139" t="s">
        <v>19</v>
      </c>
      <c r="N564" s="140" t="s">
        <v>40</v>
      </c>
      <c r="P564" s="141">
        <f>O564*H564</f>
        <v>0</v>
      </c>
      <c r="Q564" s="141">
        <v>0</v>
      </c>
      <c r="R564" s="141">
        <f>Q564*H564</f>
        <v>0</v>
      </c>
      <c r="S564" s="141">
        <v>0</v>
      </c>
      <c r="T564" s="142">
        <f>S564*H564</f>
        <v>0</v>
      </c>
      <c r="AR564" s="143" t="s">
        <v>1870</v>
      </c>
      <c r="AT564" s="143" t="s">
        <v>162</v>
      </c>
      <c r="AU564" s="143" t="s">
        <v>77</v>
      </c>
      <c r="AY564" s="18" t="s">
        <v>160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8" t="s">
        <v>77</v>
      </c>
      <c r="BK564" s="144">
        <f>ROUND(I564*H564,2)</f>
        <v>0</v>
      </c>
      <c r="BL564" s="18" t="s">
        <v>1870</v>
      </c>
      <c r="BM564" s="143" t="s">
        <v>2825</v>
      </c>
    </row>
    <row r="565" spans="2:65" s="1" customFormat="1" ht="11.25">
      <c r="B565" s="33"/>
      <c r="D565" s="145" t="s">
        <v>169</v>
      </c>
      <c r="F565" s="146" t="s">
        <v>1875</v>
      </c>
      <c r="I565" s="147"/>
      <c r="L565" s="33"/>
      <c r="M565" s="148"/>
      <c r="T565" s="54"/>
      <c r="AT565" s="18" t="s">
        <v>169</v>
      </c>
      <c r="AU565" s="18" t="s">
        <v>77</v>
      </c>
    </row>
    <row r="566" spans="2:65" s="15" customFormat="1" ht="11.25">
      <c r="B566" s="180"/>
      <c r="D566" s="145" t="s">
        <v>171</v>
      </c>
      <c r="E566" s="181" t="s">
        <v>19</v>
      </c>
      <c r="F566" s="182" t="s">
        <v>1877</v>
      </c>
      <c r="H566" s="181" t="s">
        <v>19</v>
      </c>
      <c r="I566" s="183"/>
      <c r="L566" s="180"/>
      <c r="M566" s="184"/>
      <c r="T566" s="185"/>
      <c r="AT566" s="181" t="s">
        <v>171</v>
      </c>
      <c r="AU566" s="181" t="s">
        <v>77</v>
      </c>
      <c r="AV566" s="15" t="s">
        <v>77</v>
      </c>
      <c r="AW566" s="15" t="s">
        <v>31</v>
      </c>
      <c r="AX566" s="15" t="s">
        <v>69</v>
      </c>
      <c r="AY566" s="181" t="s">
        <v>160</v>
      </c>
    </row>
    <row r="567" spans="2:65" s="12" customFormat="1" ht="11.25">
      <c r="B567" s="149"/>
      <c r="D567" s="145" t="s">
        <v>171</v>
      </c>
      <c r="E567" s="150" t="s">
        <v>19</v>
      </c>
      <c r="F567" s="151" t="s">
        <v>77</v>
      </c>
      <c r="H567" s="152">
        <v>1</v>
      </c>
      <c r="I567" s="153"/>
      <c r="L567" s="149"/>
      <c r="M567" s="154"/>
      <c r="T567" s="155"/>
      <c r="AT567" s="150" t="s">
        <v>171</v>
      </c>
      <c r="AU567" s="150" t="s">
        <v>77</v>
      </c>
      <c r="AV567" s="12" t="s">
        <v>79</v>
      </c>
      <c r="AW567" s="12" t="s">
        <v>31</v>
      </c>
      <c r="AX567" s="12" t="s">
        <v>77</v>
      </c>
      <c r="AY567" s="150" t="s">
        <v>160</v>
      </c>
    </row>
    <row r="568" spans="2:65" s="1" customFormat="1" ht="16.5" customHeight="1">
      <c r="B568" s="33"/>
      <c r="C568" s="132" t="s">
        <v>1835</v>
      </c>
      <c r="D568" s="132" t="s">
        <v>162</v>
      </c>
      <c r="E568" s="133" t="s">
        <v>1879</v>
      </c>
      <c r="F568" s="134" t="s">
        <v>1880</v>
      </c>
      <c r="G568" s="135" t="s">
        <v>1869</v>
      </c>
      <c r="H568" s="136">
        <v>1</v>
      </c>
      <c r="I568" s="137"/>
      <c r="J568" s="138">
        <f>ROUND(I568*H568,2)</f>
        <v>0</v>
      </c>
      <c r="K568" s="134" t="s">
        <v>19</v>
      </c>
      <c r="L568" s="33"/>
      <c r="M568" s="139" t="s">
        <v>19</v>
      </c>
      <c r="N568" s="140" t="s">
        <v>40</v>
      </c>
      <c r="P568" s="141">
        <f>O568*H568</f>
        <v>0</v>
      </c>
      <c r="Q568" s="141">
        <v>0</v>
      </c>
      <c r="R568" s="141">
        <f>Q568*H568</f>
        <v>0</v>
      </c>
      <c r="S568" s="141">
        <v>0</v>
      </c>
      <c r="T568" s="142">
        <f>S568*H568</f>
        <v>0</v>
      </c>
      <c r="AR568" s="143" t="s">
        <v>1870</v>
      </c>
      <c r="AT568" s="143" t="s">
        <v>162</v>
      </c>
      <c r="AU568" s="143" t="s">
        <v>77</v>
      </c>
      <c r="AY568" s="18" t="s">
        <v>160</v>
      </c>
      <c r="BE568" s="144">
        <f>IF(N568="základní",J568,0)</f>
        <v>0</v>
      </c>
      <c r="BF568" s="144">
        <f>IF(N568="snížená",J568,0)</f>
        <v>0</v>
      </c>
      <c r="BG568" s="144">
        <f>IF(N568="zákl. přenesená",J568,0)</f>
        <v>0</v>
      </c>
      <c r="BH568" s="144">
        <f>IF(N568="sníž. přenesená",J568,0)</f>
        <v>0</v>
      </c>
      <c r="BI568" s="144">
        <f>IF(N568="nulová",J568,0)</f>
        <v>0</v>
      </c>
      <c r="BJ568" s="18" t="s">
        <v>77</v>
      </c>
      <c r="BK568" s="144">
        <f>ROUND(I568*H568,2)</f>
        <v>0</v>
      </c>
      <c r="BL568" s="18" t="s">
        <v>1870</v>
      </c>
      <c r="BM568" s="143" t="s">
        <v>2826</v>
      </c>
    </row>
    <row r="569" spans="2:65" s="1" customFormat="1" ht="11.25">
      <c r="B569" s="33"/>
      <c r="D569" s="145" t="s">
        <v>169</v>
      </c>
      <c r="F569" s="146" t="s">
        <v>1880</v>
      </c>
      <c r="I569" s="147"/>
      <c r="L569" s="33"/>
      <c r="M569" s="148"/>
      <c r="T569" s="54"/>
      <c r="AT569" s="18" t="s">
        <v>169</v>
      </c>
      <c r="AU569" s="18" t="s">
        <v>77</v>
      </c>
    </row>
    <row r="570" spans="2:65" s="15" customFormat="1" ht="11.25">
      <c r="B570" s="180"/>
      <c r="D570" s="145" t="s">
        <v>171</v>
      </c>
      <c r="E570" s="181" t="s">
        <v>19</v>
      </c>
      <c r="F570" s="182" t="s">
        <v>1882</v>
      </c>
      <c r="H570" s="181" t="s">
        <v>19</v>
      </c>
      <c r="I570" s="183"/>
      <c r="L570" s="180"/>
      <c r="M570" s="184"/>
      <c r="T570" s="185"/>
      <c r="AT570" s="181" t="s">
        <v>171</v>
      </c>
      <c r="AU570" s="181" t="s">
        <v>77</v>
      </c>
      <c r="AV570" s="15" t="s">
        <v>77</v>
      </c>
      <c r="AW570" s="15" t="s">
        <v>31</v>
      </c>
      <c r="AX570" s="15" t="s">
        <v>69</v>
      </c>
      <c r="AY570" s="181" t="s">
        <v>160</v>
      </c>
    </row>
    <row r="571" spans="2:65" s="12" customFormat="1" ht="11.25">
      <c r="B571" s="149"/>
      <c r="D571" s="145" t="s">
        <v>171</v>
      </c>
      <c r="E571" s="150" t="s">
        <v>19</v>
      </c>
      <c r="F571" s="151" t="s">
        <v>77</v>
      </c>
      <c r="H571" s="152">
        <v>1</v>
      </c>
      <c r="I571" s="153"/>
      <c r="L571" s="149"/>
      <c r="M571" s="154"/>
      <c r="T571" s="155"/>
      <c r="AT571" s="150" t="s">
        <v>171</v>
      </c>
      <c r="AU571" s="150" t="s">
        <v>77</v>
      </c>
      <c r="AV571" s="12" t="s">
        <v>79</v>
      </c>
      <c r="AW571" s="12" t="s">
        <v>31</v>
      </c>
      <c r="AX571" s="12" t="s">
        <v>77</v>
      </c>
      <c r="AY571" s="150" t="s">
        <v>160</v>
      </c>
    </row>
    <row r="572" spans="2:65" s="1" customFormat="1" ht="16.5" customHeight="1">
      <c r="B572" s="33"/>
      <c r="C572" s="132" t="s">
        <v>1841</v>
      </c>
      <c r="D572" s="132" t="s">
        <v>162</v>
      </c>
      <c r="E572" s="133" t="s">
        <v>1884</v>
      </c>
      <c r="F572" s="134" t="s">
        <v>1885</v>
      </c>
      <c r="G572" s="135" t="s">
        <v>1869</v>
      </c>
      <c r="H572" s="136">
        <v>1</v>
      </c>
      <c r="I572" s="137"/>
      <c r="J572" s="138">
        <f>ROUND(I572*H572,2)</f>
        <v>0</v>
      </c>
      <c r="K572" s="134" t="s">
        <v>19</v>
      </c>
      <c r="L572" s="33"/>
      <c r="M572" s="139" t="s">
        <v>19</v>
      </c>
      <c r="N572" s="140" t="s">
        <v>40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1870</v>
      </c>
      <c r="AT572" s="143" t="s">
        <v>162</v>
      </c>
      <c r="AU572" s="143" t="s">
        <v>77</v>
      </c>
      <c r="AY572" s="18" t="s">
        <v>160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8" t="s">
        <v>77</v>
      </c>
      <c r="BK572" s="144">
        <f>ROUND(I572*H572,2)</f>
        <v>0</v>
      </c>
      <c r="BL572" s="18" t="s">
        <v>1870</v>
      </c>
      <c r="BM572" s="143" t="s">
        <v>2827</v>
      </c>
    </row>
    <row r="573" spans="2:65" s="1" customFormat="1" ht="11.25">
      <c r="B573" s="33"/>
      <c r="D573" s="145" t="s">
        <v>169</v>
      </c>
      <c r="F573" s="146" t="s">
        <v>1885</v>
      </c>
      <c r="I573" s="147"/>
      <c r="L573" s="33"/>
      <c r="M573" s="148"/>
      <c r="T573" s="54"/>
      <c r="AT573" s="18" t="s">
        <v>169</v>
      </c>
      <c r="AU573" s="18" t="s">
        <v>77</v>
      </c>
    </row>
    <row r="574" spans="2:65" s="1" customFormat="1" ht="16.5" customHeight="1">
      <c r="B574" s="33"/>
      <c r="C574" s="132" t="s">
        <v>1846</v>
      </c>
      <c r="D574" s="132" t="s">
        <v>162</v>
      </c>
      <c r="E574" s="133" t="s">
        <v>1888</v>
      </c>
      <c r="F574" s="134" t="s">
        <v>1889</v>
      </c>
      <c r="G574" s="135" t="s">
        <v>1869</v>
      </c>
      <c r="H574" s="136">
        <v>1</v>
      </c>
      <c r="I574" s="137"/>
      <c r="J574" s="138">
        <f>ROUND(I574*H574,2)</f>
        <v>0</v>
      </c>
      <c r="K574" s="134" t="s">
        <v>19</v>
      </c>
      <c r="L574" s="33"/>
      <c r="M574" s="139" t="s">
        <v>19</v>
      </c>
      <c r="N574" s="140" t="s">
        <v>40</v>
      </c>
      <c r="P574" s="141">
        <f>O574*H574</f>
        <v>0</v>
      </c>
      <c r="Q574" s="141">
        <v>0</v>
      </c>
      <c r="R574" s="141">
        <f>Q574*H574</f>
        <v>0</v>
      </c>
      <c r="S574" s="141">
        <v>0</v>
      </c>
      <c r="T574" s="142">
        <f>S574*H574</f>
        <v>0</v>
      </c>
      <c r="AR574" s="143" t="s">
        <v>1870</v>
      </c>
      <c r="AT574" s="143" t="s">
        <v>162</v>
      </c>
      <c r="AU574" s="143" t="s">
        <v>77</v>
      </c>
      <c r="AY574" s="18" t="s">
        <v>160</v>
      </c>
      <c r="BE574" s="144">
        <f>IF(N574="základní",J574,0)</f>
        <v>0</v>
      </c>
      <c r="BF574" s="144">
        <f>IF(N574="snížená",J574,0)</f>
        <v>0</v>
      </c>
      <c r="BG574" s="144">
        <f>IF(N574="zákl. přenesená",J574,0)</f>
        <v>0</v>
      </c>
      <c r="BH574" s="144">
        <f>IF(N574="sníž. přenesená",J574,0)</f>
        <v>0</v>
      </c>
      <c r="BI574" s="144">
        <f>IF(N574="nulová",J574,0)</f>
        <v>0</v>
      </c>
      <c r="BJ574" s="18" t="s">
        <v>77</v>
      </c>
      <c r="BK574" s="144">
        <f>ROUND(I574*H574,2)</f>
        <v>0</v>
      </c>
      <c r="BL574" s="18" t="s">
        <v>1870</v>
      </c>
      <c r="BM574" s="143" t="s">
        <v>2828</v>
      </c>
    </row>
    <row r="575" spans="2:65" s="1" customFormat="1" ht="11.25">
      <c r="B575" s="33"/>
      <c r="D575" s="145" t="s">
        <v>169</v>
      </c>
      <c r="F575" s="146" t="s">
        <v>1889</v>
      </c>
      <c r="I575" s="147"/>
      <c r="L575" s="33"/>
      <c r="M575" s="148"/>
      <c r="T575" s="54"/>
      <c r="AT575" s="18" t="s">
        <v>169</v>
      </c>
      <c r="AU575" s="18" t="s">
        <v>77</v>
      </c>
    </row>
    <row r="576" spans="2:65" s="1" customFormat="1" ht="16.5" customHeight="1">
      <c r="B576" s="33"/>
      <c r="C576" s="132" t="s">
        <v>1854</v>
      </c>
      <c r="D576" s="132" t="s">
        <v>162</v>
      </c>
      <c r="E576" s="133" t="s">
        <v>1892</v>
      </c>
      <c r="F576" s="134" t="s">
        <v>1893</v>
      </c>
      <c r="G576" s="135" t="s">
        <v>1869</v>
      </c>
      <c r="H576" s="136">
        <v>1</v>
      </c>
      <c r="I576" s="137"/>
      <c r="J576" s="138">
        <f>ROUND(I576*H576,2)</f>
        <v>0</v>
      </c>
      <c r="K576" s="134" t="s">
        <v>19</v>
      </c>
      <c r="L576" s="33"/>
      <c r="M576" s="139" t="s">
        <v>19</v>
      </c>
      <c r="N576" s="140" t="s">
        <v>40</v>
      </c>
      <c r="P576" s="141">
        <f>O576*H576</f>
        <v>0</v>
      </c>
      <c r="Q576" s="141">
        <v>0</v>
      </c>
      <c r="R576" s="141">
        <f>Q576*H576</f>
        <v>0</v>
      </c>
      <c r="S576" s="141">
        <v>0</v>
      </c>
      <c r="T576" s="142">
        <f>S576*H576</f>
        <v>0</v>
      </c>
      <c r="AR576" s="143" t="s">
        <v>1870</v>
      </c>
      <c r="AT576" s="143" t="s">
        <v>162</v>
      </c>
      <c r="AU576" s="143" t="s">
        <v>77</v>
      </c>
      <c r="AY576" s="18" t="s">
        <v>160</v>
      </c>
      <c r="BE576" s="144">
        <f>IF(N576="základní",J576,0)</f>
        <v>0</v>
      </c>
      <c r="BF576" s="144">
        <f>IF(N576="snížená",J576,0)</f>
        <v>0</v>
      </c>
      <c r="BG576" s="144">
        <f>IF(N576="zákl. přenesená",J576,0)</f>
        <v>0</v>
      </c>
      <c r="BH576" s="144">
        <f>IF(N576="sníž. přenesená",J576,0)</f>
        <v>0</v>
      </c>
      <c r="BI576" s="144">
        <f>IF(N576="nulová",J576,0)</f>
        <v>0</v>
      </c>
      <c r="BJ576" s="18" t="s">
        <v>77</v>
      </c>
      <c r="BK576" s="144">
        <f>ROUND(I576*H576,2)</f>
        <v>0</v>
      </c>
      <c r="BL576" s="18" t="s">
        <v>1870</v>
      </c>
      <c r="BM576" s="143" t="s">
        <v>2829</v>
      </c>
    </row>
    <row r="577" spans="2:65" s="1" customFormat="1" ht="11.25">
      <c r="B577" s="33"/>
      <c r="D577" s="145" t="s">
        <v>169</v>
      </c>
      <c r="F577" s="146" t="s">
        <v>1893</v>
      </c>
      <c r="I577" s="147"/>
      <c r="L577" s="33"/>
      <c r="M577" s="148"/>
      <c r="T577" s="54"/>
      <c r="AT577" s="18" t="s">
        <v>169</v>
      </c>
      <c r="AU577" s="18" t="s">
        <v>77</v>
      </c>
    </row>
    <row r="578" spans="2:65" s="1" customFormat="1" ht="16.5" customHeight="1">
      <c r="B578" s="33"/>
      <c r="C578" s="132" t="s">
        <v>1860</v>
      </c>
      <c r="D578" s="132" t="s">
        <v>162</v>
      </c>
      <c r="E578" s="133" t="s">
        <v>1896</v>
      </c>
      <c r="F578" s="134" t="s">
        <v>1897</v>
      </c>
      <c r="G578" s="135" t="s">
        <v>1869</v>
      </c>
      <c r="H578" s="136">
        <v>1</v>
      </c>
      <c r="I578" s="137"/>
      <c r="J578" s="138">
        <f>ROUND(I578*H578,2)</f>
        <v>0</v>
      </c>
      <c r="K578" s="134" t="s">
        <v>19</v>
      </c>
      <c r="L578" s="33"/>
      <c r="M578" s="139" t="s">
        <v>19</v>
      </c>
      <c r="N578" s="140" t="s">
        <v>40</v>
      </c>
      <c r="P578" s="141">
        <f>O578*H578</f>
        <v>0</v>
      </c>
      <c r="Q578" s="141">
        <v>0</v>
      </c>
      <c r="R578" s="141">
        <f>Q578*H578</f>
        <v>0</v>
      </c>
      <c r="S578" s="141">
        <v>0</v>
      </c>
      <c r="T578" s="142">
        <f>S578*H578</f>
        <v>0</v>
      </c>
      <c r="AR578" s="143" t="s">
        <v>1870</v>
      </c>
      <c r="AT578" s="143" t="s">
        <v>162</v>
      </c>
      <c r="AU578" s="143" t="s">
        <v>77</v>
      </c>
      <c r="AY578" s="18" t="s">
        <v>160</v>
      </c>
      <c r="BE578" s="144">
        <f>IF(N578="základní",J578,0)</f>
        <v>0</v>
      </c>
      <c r="BF578" s="144">
        <f>IF(N578="snížená",J578,0)</f>
        <v>0</v>
      </c>
      <c r="BG578" s="144">
        <f>IF(N578="zákl. přenesená",J578,0)</f>
        <v>0</v>
      </c>
      <c r="BH578" s="144">
        <f>IF(N578="sníž. přenesená",J578,0)</f>
        <v>0</v>
      </c>
      <c r="BI578" s="144">
        <f>IF(N578="nulová",J578,0)</f>
        <v>0</v>
      </c>
      <c r="BJ578" s="18" t="s">
        <v>77</v>
      </c>
      <c r="BK578" s="144">
        <f>ROUND(I578*H578,2)</f>
        <v>0</v>
      </c>
      <c r="BL578" s="18" t="s">
        <v>1870</v>
      </c>
      <c r="BM578" s="143" t="s">
        <v>2830</v>
      </c>
    </row>
    <row r="579" spans="2:65" s="1" customFormat="1" ht="11.25">
      <c r="B579" s="33"/>
      <c r="D579" s="145" t="s">
        <v>169</v>
      </c>
      <c r="F579" s="146" t="s">
        <v>1897</v>
      </c>
      <c r="I579" s="147"/>
      <c r="L579" s="33"/>
      <c r="M579" s="148"/>
      <c r="T579" s="54"/>
      <c r="AT579" s="18" t="s">
        <v>169</v>
      </c>
      <c r="AU579" s="18" t="s">
        <v>77</v>
      </c>
    </row>
    <row r="580" spans="2:65" s="1" customFormat="1" ht="16.5" customHeight="1">
      <c r="B580" s="33"/>
      <c r="C580" s="132" t="s">
        <v>1866</v>
      </c>
      <c r="D580" s="132" t="s">
        <v>162</v>
      </c>
      <c r="E580" s="133" t="s">
        <v>1900</v>
      </c>
      <c r="F580" s="134" t="s">
        <v>1901</v>
      </c>
      <c r="G580" s="135" t="s">
        <v>1869</v>
      </c>
      <c r="H580" s="136">
        <v>1</v>
      </c>
      <c r="I580" s="137"/>
      <c r="J580" s="138">
        <f>ROUND(I580*H580,2)</f>
        <v>0</v>
      </c>
      <c r="K580" s="134" t="s">
        <v>19</v>
      </c>
      <c r="L580" s="33"/>
      <c r="M580" s="139" t="s">
        <v>19</v>
      </c>
      <c r="N580" s="140" t="s">
        <v>40</v>
      </c>
      <c r="P580" s="141">
        <f>O580*H580</f>
        <v>0</v>
      </c>
      <c r="Q580" s="141">
        <v>0</v>
      </c>
      <c r="R580" s="141">
        <f>Q580*H580</f>
        <v>0</v>
      </c>
      <c r="S580" s="141">
        <v>0</v>
      </c>
      <c r="T580" s="142">
        <f>S580*H580</f>
        <v>0</v>
      </c>
      <c r="AR580" s="143" t="s">
        <v>1870</v>
      </c>
      <c r="AT580" s="143" t="s">
        <v>162</v>
      </c>
      <c r="AU580" s="143" t="s">
        <v>77</v>
      </c>
      <c r="AY580" s="18" t="s">
        <v>160</v>
      </c>
      <c r="BE580" s="144">
        <f>IF(N580="základní",J580,0)</f>
        <v>0</v>
      </c>
      <c r="BF580" s="144">
        <f>IF(N580="snížená",J580,0)</f>
        <v>0</v>
      </c>
      <c r="BG580" s="144">
        <f>IF(N580="zákl. přenesená",J580,0)</f>
        <v>0</v>
      </c>
      <c r="BH580" s="144">
        <f>IF(N580="sníž. přenesená",J580,0)</f>
        <v>0</v>
      </c>
      <c r="BI580" s="144">
        <f>IF(N580="nulová",J580,0)</f>
        <v>0</v>
      </c>
      <c r="BJ580" s="18" t="s">
        <v>77</v>
      </c>
      <c r="BK580" s="144">
        <f>ROUND(I580*H580,2)</f>
        <v>0</v>
      </c>
      <c r="BL580" s="18" t="s">
        <v>1870</v>
      </c>
      <c r="BM580" s="143" t="s">
        <v>2831</v>
      </c>
    </row>
    <row r="581" spans="2:65" s="1" customFormat="1" ht="11.25">
      <c r="B581" s="33"/>
      <c r="D581" s="145" t="s">
        <v>169</v>
      </c>
      <c r="F581" s="146" t="s">
        <v>1901</v>
      </c>
      <c r="I581" s="147"/>
      <c r="L581" s="33"/>
      <c r="M581" s="148"/>
      <c r="T581" s="54"/>
      <c r="AT581" s="18" t="s">
        <v>169</v>
      </c>
      <c r="AU581" s="18" t="s">
        <v>77</v>
      </c>
    </row>
    <row r="582" spans="2:65" s="15" customFormat="1" ht="11.25">
      <c r="B582" s="180"/>
      <c r="D582" s="145" t="s">
        <v>171</v>
      </c>
      <c r="E582" s="181" t="s">
        <v>19</v>
      </c>
      <c r="F582" s="182" t="s">
        <v>1903</v>
      </c>
      <c r="H582" s="181" t="s">
        <v>19</v>
      </c>
      <c r="I582" s="183"/>
      <c r="L582" s="180"/>
      <c r="M582" s="184"/>
      <c r="T582" s="185"/>
      <c r="AT582" s="181" t="s">
        <v>171</v>
      </c>
      <c r="AU582" s="181" t="s">
        <v>77</v>
      </c>
      <c r="AV582" s="15" t="s">
        <v>77</v>
      </c>
      <c r="AW582" s="15" t="s">
        <v>31</v>
      </c>
      <c r="AX582" s="15" t="s">
        <v>69</v>
      </c>
      <c r="AY582" s="181" t="s">
        <v>160</v>
      </c>
    </row>
    <row r="583" spans="2:65" s="12" customFormat="1" ht="11.25">
      <c r="B583" s="149"/>
      <c r="D583" s="145" t="s">
        <v>171</v>
      </c>
      <c r="E583" s="150" t="s">
        <v>19</v>
      </c>
      <c r="F583" s="151" t="s">
        <v>77</v>
      </c>
      <c r="H583" s="152">
        <v>1</v>
      </c>
      <c r="I583" s="153"/>
      <c r="L583" s="149"/>
      <c r="M583" s="154"/>
      <c r="T583" s="155"/>
      <c r="AT583" s="150" t="s">
        <v>171</v>
      </c>
      <c r="AU583" s="150" t="s">
        <v>77</v>
      </c>
      <c r="AV583" s="12" t="s">
        <v>79</v>
      </c>
      <c r="AW583" s="12" t="s">
        <v>31</v>
      </c>
      <c r="AX583" s="12" t="s">
        <v>77</v>
      </c>
      <c r="AY583" s="150" t="s">
        <v>160</v>
      </c>
    </row>
    <row r="584" spans="2:65" s="1" customFormat="1" ht="16.5" customHeight="1">
      <c r="B584" s="33"/>
      <c r="C584" s="132" t="s">
        <v>1873</v>
      </c>
      <c r="D584" s="132" t="s">
        <v>162</v>
      </c>
      <c r="E584" s="133" t="s">
        <v>1905</v>
      </c>
      <c r="F584" s="134" t="s">
        <v>1906</v>
      </c>
      <c r="G584" s="135" t="s">
        <v>1869</v>
      </c>
      <c r="H584" s="136">
        <v>1</v>
      </c>
      <c r="I584" s="137"/>
      <c r="J584" s="138">
        <f>ROUND(I584*H584,2)</f>
        <v>0</v>
      </c>
      <c r="K584" s="134" t="s">
        <v>19</v>
      </c>
      <c r="L584" s="33"/>
      <c r="M584" s="139" t="s">
        <v>19</v>
      </c>
      <c r="N584" s="140" t="s">
        <v>40</v>
      </c>
      <c r="P584" s="141">
        <f>O584*H584</f>
        <v>0</v>
      </c>
      <c r="Q584" s="141">
        <v>0</v>
      </c>
      <c r="R584" s="141">
        <f>Q584*H584</f>
        <v>0</v>
      </c>
      <c r="S584" s="141">
        <v>0</v>
      </c>
      <c r="T584" s="142">
        <f>S584*H584</f>
        <v>0</v>
      </c>
      <c r="AR584" s="143" t="s">
        <v>1870</v>
      </c>
      <c r="AT584" s="143" t="s">
        <v>162</v>
      </c>
      <c r="AU584" s="143" t="s">
        <v>77</v>
      </c>
      <c r="AY584" s="18" t="s">
        <v>160</v>
      </c>
      <c r="BE584" s="144">
        <f>IF(N584="základní",J584,0)</f>
        <v>0</v>
      </c>
      <c r="BF584" s="144">
        <f>IF(N584="snížená",J584,0)</f>
        <v>0</v>
      </c>
      <c r="BG584" s="144">
        <f>IF(N584="zákl. přenesená",J584,0)</f>
        <v>0</v>
      </c>
      <c r="BH584" s="144">
        <f>IF(N584="sníž. přenesená",J584,0)</f>
        <v>0</v>
      </c>
      <c r="BI584" s="144">
        <f>IF(N584="nulová",J584,0)</f>
        <v>0</v>
      </c>
      <c r="BJ584" s="18" t="s">
        <v>77</v>
      </c>
      <c r="BK584" s="144">
        <f>ROUND(I584*H584,2)</f>
        <v>0</v>
      </c>
      <c r="BL584" s="18" t="s">
        <v>1870</v>
      </c>
      <c r="BM584" s="143" t="s">
        <v>2832</v>
      </c>
    </row>
    <row r="585" spans="2:65" s="1" customFormat="1" ht="11.25">
      <c r="B585" s="33"/>
      <c r="D585" s="145" t="s">
        <v>169</v>
      </c>
      <c r="F585" s="146" t="s">
        <v>1906</v>
      </c>
      <c r="I585" s="147"/>
      <c r="L585" s="33"/>
      <c r="M585" s="148"/>
      <c r="T585" s="54"/>
      <c r="AT585" s="18" t="s">
        <v>169</v>
      </c>
      <c r="AU585" s="18" t="s">
        <v>77</v>
      </c>
    </row>
    <row r="586" spans="2:65" s="15" customFormat="1" ht="11.25">
      <c r="B586" s="180"/>
      <c r="D586" s="145" t="s">
        <v>171</v>
      </c>
      <c r="E586" s="181" t="s">
        <v>19</v>
      </c>
      <c r="F586" s="182" t="s">
        <v>1908</v>
      </c>
      <c r="H586" s="181" t="s">
        <v>19</v>
      </c>
      <c r="I586" s="183"/>
      <c r="L586" s="180"/>
      <c r="M586" s="184"/>
      <c r="T586" s="185"/>
      <c r="AT586" s="181" t="s">
        <v>171</v>
      </c>
      <c r="AU586" s="181" t="s">
        <v>77</v>
      </c>
      <c r="AV586" s="15" t="s">
        <v>77</v>
      </c>
      <c r="AW586" s="15" t="s">
        <v>31</v>
      </c>
      <c r="AX586" s="15" t="s">
        <v>69</v>
      </c>
      <c r="AY586" s="181" t="s">
        <v>160</v>
      </c>
    </row>
    <row r="587" spans="2:65" s="12" customFormat="1" ht="11.25">
      <c r="B587" s="149"/>
      <c r="D587" s="145" t="s">
        <v>171</v>
      </c>
      <c r="E587" s="150" t="s">
        <v>19</v>
      </c>
      <c r="F587" s="151" t="s">
        <v>77</v>
      </c>
      <c r="H587" s="152">
        <v>1</v>
      </c>
      <c r="I587" s="153"/>
      <c r="L587" s="149"/>
      <c r="M587" s="154"/>
      <c r="T587" s="155"/>
      <c r="AT587" s="150" t="s">
        <v>171</v>
      </c>
      <c r="AU587" s="150" t="s">
        <v>77</v>
      </c>
      <c r="AV587" s="12" t="s">
        <v>79</v>
      </c>
      <c r="AW587" s="12" t="s">
        <v>31</v>
      </c>
      <c r="AX587" s="12" t="s">
        <v>77</v>
      </c>
      <c r="AY587" s="150" t="s">
        <v>160</v>
      </c>
    </row>
    <row r="588" spans="2:65" s="1" customFormat="1" ht="16.5" customHeight="1">
      <c r="B588" s="33"/>
      <c r="C588" s="132" t="s">
        <v>1878</v>
      </c>
      <c r="D588" s="132" t="s">
        <v>162</v>
      </c>
      <c r="E588" s="133" t="s">
        <v>1910</v>
      </c>
      <c r="F588" s="134" t="s">
        <v>1911</v>
      </c>
      <c r="G588" s="135" t="s">
        <v>1869</v>
      </c>
      <c r="H588" s="136">
        <v>1</v>
      </c>
      <c r="I588" s="137"/>
      <c r="J588" s="138">
        <f>ROUND(I588*H588,2)</f>
        <v>0</v>
      </c>
      <c r="K588" s="134" t="s">
        <v>19</v>
      </c>
      <c r="L588" s="33"/>
      <c r="M588" s="139" t="s">
        <v>19</v>
      </c>
      <c r="N588" s="140" t="s">
        <v>40</v>
      </c>
      <c r="P588" s="141">
        <f>O588*H588</f>
        <v>0</v>
      </c>
      <c r="Q588" s="141">
        <v>0</v>
      </c>
      <c r="R588" s="141">
        <f>Q588*H588</f>
        <v>0</v>
      </c>
      <c r="S588" s="141">
        <v>0</v>
      </c>
      <c r="T588" s="142">
        <f>S588*H588</f>
        <v>0</v>
      </c>
      <c r="AR588" s="143" t="s">
        <v>1870</v>
      </c>
      <c r="AT588" s="143" t="s">
        <v>162</v>
      </c>
      <c r="AU588" s="143" t="s">
        <v>77</v>
      </c>
      <c r="AY588" s="18" t="s">
        <v>160</v>
      </c>
      <c r="BE588" s="144">
        <f>IF(N588="základní",J588,0)</f>
        <v>0</v>
      </c>
      <c r="BF588" s="144">
        <f>IF(N588="snížená",J588,0)</f>
        <v>0</v>
      </c>
      <c r="BG588" s="144">
        <f>IF(N588="zákl. přenesená",J588,0)</f>
        <v>0</v>
      </c>
      <c r="BH588" s="144">
        <f>IF(N588="sníž. přenesená",J588,0)</f>
        <v>0</v>
      </c>
      <c r="BI588" s="144">
        <f>IF(N588="nulová",J588,0)</f>
        <v>0</v>
      </c>
      <c r="BJ588" s="18" t="s">
        <v>77</v>
      </c>
      <c r="BK588" s="144">
        <f>ROUND(I588*H588,2)</f>
        <v>0</v>
      </c>
      <c r="BL588" s="18" t="s">
        <v>1870</v>
      </c>
      <c r="BM588" s="143" t="s">
        <v>2833</v>
      </c>
    </row>
    <row r="589" spans="2:65" s="1" customFormat="1" ht="11.25">
      <c r="B589" s="33"/>
      <c r="D589" s="145" t="s">
        <v>169</v>
      </c>
      <c r="F589" s="146" t="s">
        <v>1911</v>
      </c>
      <c r="I589" s="147"/>
      <c r="L589" s="33"/>
      <c r="M589" s="148"/>
      <c r="T589" s="54"/>
      <c r="AT589" s="18" t="s">
        <v>169</v>
      </c>
      <c r="AU589" s="18" t="s">
        <v>77</v>
      </c>
    </row>
    <row r="590" spans="2:65" s="1" customFormat="1" ht="16.5" customHeight="1">
      <c r="B590" s="33"/>
      <c r="C590" s="132" t="s">
        <v>1883</v>
      </c>
      <c r="D590" s="132" t="s">
        <v>162</v>
      </c>
      <c r="E590" s="133" t="s">
        <v>1914</v>
      </c>
      <c r="F590" s="134" t="s">
        <v>1915</v>
      </c>
      <c r="G590" s="135" t="s">
        <v>1869</v>
      </c>
      <c r="H590" s="136">
        <v>1</v>
      </c>
      <c r="I590" s="137"/>
      <c r="J590" s="138">
        <f>ROUND(I590*H590,2)</f>
        <v>0</v>
      </c>
      <c r="K590" s="134" t="s">
        <v>19</v>
      </c>
      <c r="L590" s="33"/>
      <c r="M590" s="139" t="s">
        <v>19</v>
      </c>
      <c r="N590" s="140" t="s">
        <v>40</v>
      </c>
      <c r="P590" s="141">
        <f>O590*H590</f>
        <v>0</v>
      </c>
      <c r="Q590" s="141">
        <v>0</v>
      </c>
      <c r="R590" s="141">
        <f>Q590*H590</f>
        <v>0</v>
      </c>
      <c r="S590" s="141">
        <v>0</v>
      </c>
      <c r="T590" s="142">
        <f>S590*H590</f>
        <v>0</v>
      </c>
      <c r="AR590" s="143" t="s">
        <v>1870</v>
      </c>
      <c r="AT590" s="143" t="s">
        <v>162</v>
      </c>
      <c r="AU590" s="143" t="s">
        <v>77</v>
      </c>
      <c r="AY590" s="18" t="s">
        <v>160</v>
      </c>
      <c r="BE590" s="144">
        <f>IF(N590="základní",J590,0)</f>
        <v>0</v>
      </c>
      <c r="BF590" s="144">
        <f>IF(N590="snížená",J590,0)</f>
        <v>0</v>
      </c>
      <c r="BG590" s="144">
        <f>IF(N590="zákl. přenesená",J590,0)</f>
        <v>0</v>
      </c>
      <c r="BH590" s="144">
        <f>IF(N590="sníž. přenesená",J590,0)</f>
        <v>0</v>
      </c>
      <c r="BI590" s="144">
        <f>IF(N590="nulová",J590,0)</f>
        <v>0</v>
      </c>
      <c r="BJ590" s="18" t="s">
        <v>77</v>
      </c>
      <c r="BK590" s="144">
        <f>ROUND(I590*H590,2)</f>
        <v>0</v>
      </c>
      <c r="BL590" s="18" t="s">
        <v>1870</v>
      </c>
      <c r="BM590" s="143" t="s">
        <v>2834</v>
      </c>
    </row>
    <row r="591" spans="2:65" s="1" customFormat="1" ht="11.25">
      <c r="B591" s="33"/>
      <c r="D591" s="145" t="s">
        <v>169</v>
      </c>
      <c r="F591" s="146" t="s">
        <v>1915</v>
      </c>
      <c r="I591" s="147"/>
      <c r="L591" s="33"/>
      <c r="M591" s="148"/>
      <c r="T591" s="54"/>
      <c r="AT591" s="18" t="s">
        <v>169</v>
      </c>
      <c r="AU591" s="18" t="s">
        <v>77</v>
      </c>
    </row>
    <row r="592" spans="2:65" s="1" customFormat="1" ht="16.5" customHeight="1">
      <c r="B592" s="33"/>
      <c r="C592" s="132" t="s">
        <v>1887</v>
      </c>
      <c r="D592" s="132" t="s">
        <v>162</v>
      </c>
      <c r="E592" s="133" t="s">
        <v>1918</v>
      </c>
      <c r="F592" s="134" t="s">
        <v>1919</v>
      </c>
      <c r="G592" s="135" t="s">
        <v>1869</v>
      </c>
      <c r="H592" s="136">
        <v>1</v>
      </c>
      <c r="I592" s="137"/>
      <c r="J592" s="138">
        <f>ROUND(I592*H592,2)</f>
        <v>0</v>
      </c>
      <c r="K592" s="134" t="s">
        <v>19</v>
      </c>
      <c r="L592" s="33"/>
      <c r="M592" s="139" t="s">
        <v>19</v>
      </c>
      <c r="N592" s="140" t="s">
        <v>40</v>
      </c>
      <c r="P592" s="141">
        <f>O592*H592</f>
        <v>0</v>
      </c>
      <c r="Q592" s="141">
        <v>0</v>
      </c>
      <c r="R592" s="141">
        <f>Q592*H592</f>
        <v>0</v>
      </c>
      <c r="S592" s="141">
        <v>0</v>
      </c>
      <c r="T592" s="142">
        <f>S592*H592</f>
        <v>0</v>
      </c>
      <c r="AR592" s="143" t="s">
        <v>1870</v>
      </c>
      <c r="AT592" s="143" t="s">
        <v>162</v>
      </c>
      <c r="AU592" s="143" t="s">
        <v>77</v>
      </c>
      <c r="AY592" s="18" t="s">
        <v>160</v>
      </c>
      <c r="BE592" s="144">
        <f>IF(N592="základní",J592,0)</f>
        <v>0</v>
      </c>
      <c r="BF592" s="144">
        <f>IF(N592="snížená",J592,0)</f>
        <v>0</v>
      </c>
      <c r="BG592" s="144">
        <f>IF(N592="zákl. přenesená",J592,0)</f>
        <v>0</v>
      </c>
      <c r="BH592" s="144">
        <f>IF(N592="sníž. přenesená",J592,0)</f>
        <v>0</v>
      </c>
      <c r="BI592" s="144">
        <f>IF(N592="nulová",J592,0)</f>
        <v>0</v>
      </c>
      <c r="BJ592" s="18" t="s">
        <v>77</v>
      </c>
      <c r="BK592" s="144">
        <f>ROUND(I592*H592,2)</f>
        <v>0</v>
      </c>
      <c r="BL592" s="18" t="s">
        <v>1870</v>
      </c>
      <c r="BM592" s="143" t="s">
        <v>2835</v>
      </c>
    </row>
    <row r="593" spans="2:65" s="1" customFormat="1" ht="11.25">
      <c r="B593" s="33"/>
      <c r="D593" s="145" t="s">
        <v>169</v>
      </c>
      <c r="F593" s="146" t="s">
        <v>1919</v>
      </c>
      <c r="I593" s="147"/>
      <c r="L593" s="33"/>
      <c r="M593" s="148"/>
      <c r="T593" s="54"/>
      <c r="AT593" s="18" t="s">
        <v>169</v>
      </c>
      <c r="AU593" s="18" t="s">
        <v>77</v>
      </c>
    </row>
    <row r="594" spans="2:65" s="1" customFormat="1" ht="16.5" customHeight="1">
      <c r="B594" s="33"/>
      <c r="C594" s="132" t="s">
        <v>1891</v>
      </c>
      <c r="D594" s="132" t="s">
        <v>162</v>
      </c>
      <c r="E594" s="133" t="s">
        <v>1922</v>
      </c>
      <c r="F594" s="134" t="s">
        <v>1923</v>
      </c>
      <c r="G594" s="135" t="s">
        <v>1869</v>
      </c>
      <c r="H594" s="136">
        <v>1</v>
      </c>
      <c r="I594" s="137"/>
      <c r="J594" s="138">
        <f>ROUND(I594*H594,2)</f>
        <v>0</v>
      </c>
      <c r="K594" s="134" t="s">
        <v>19</v>
      </c>
      <c r="L594" s="33"/>
      <c r="M594" s="139" t="s">
        <v>19</v>
      </c>
      <c r="N594" s="140" t="s">
        <v>40</v>
      </c>
      <c r="P594" s="141">
        <f>O594*H594</f>
        <v>0</v>
      </c>
      <c r="Q594" s="141">
        <v>0</v>
      </c>
      <c r="R594" s="141">
        <f>Q594*H594</f>
        <v>0</v>
      </c>
      <c r="S594" s="141">
        <v>0</v>
      </c>
      <c r="T594" s="142">
        <f>S594*H594</f>
        <v>0</v>
      </c>
      <c r="AR594" s="143" t="s">
        <v>1870</v>
      </c>
      <c r="AT594" s="143" t="s">
        <v>162</v>
      </c>
      <c r="AU594" s="143" t="s">
        <v>77</v>
      </c>
      <c r="AY594" s="18" t="s">
        <v>160</v>
      </c>
      <c r="BE594" s="144">
        <f>IF(N594="základní",J594,0)</f>
        <v>0</v>
      </c>
      <c r="BF594" s="144">
        <f>IF(N594="snížená",J594,0)</f>
        <v>0</v>
      </c>
      <c r="BG594" s="144">
        <f>IF(N594="zákl. přenesená",J594,0)</f>
        <v>0</v>
      </c>
      <c r="BH594" s="144">
        <f>IF(N594="sníž. přenesená",J594,0)</f>
        <v>0</v>
      </c>
      <c r="BI594" s="144">
        <f>IF(N594="nulová",J594,0)</f>
        <v>0</v>
      </c>
      <c r="BJ594" s="18" t="s">
        <v>77</v>
      </c>
      <c r="BK594" s="144">
        <f>ROUND(I594*H594,2)</f>
        <v>0</v>
      </c>
      <c r="BL594" s="18" t="s">
        <v>1870</v>
      </c>
      <c r="BM594" s="143" t="s">
        <v>2836</v>
      </c>
    </row>
    <row r="595" spans="2:65" s="1" customFormat="1" ht="11.25">
      <c r="B595" s="33"/>
      <c r="D595" s="145" t="s">
        <v>169</v>
      </c>
      <c r="F595" s="146" t="s">
        <v>1923</v>
      </c>
      <c r="I595" s="147"/>
      <c r="L595" s="33"/>
      <c r="M595" s="195"/>
      <c r="N595" s="196"/>
      <c r="O595" s="196"/>
      <c r="P595" s="196"/>
      <c r="Q595" s="196"/>
      <c r="R595" s="196"/>
      <c r="S595" s="196"/>
      <c r="T595" s="197"/>
      <c r="AT595" s="18" t="s">
        <v>169</v>
      </c>
      <c r="AU595" s="18" t="s">
        <v>77</v>
      </c>
    </row>
    <row r="596" spans="2:65" s="1" customFormat="1" ht="6.95" customHeight="1">
      <c r="B596" s="42"/>
      <c r="C596" s="43"/>
      <c r="D596" s="43"/>
      <c r="E596" s="43"/>
      <c r="F596" s="43"/>
      <c r="G596" s="43"/>
      <c r="H596" s="43"/>
      <c r="I596" s="43"/>
      <c r="J596" s="43"/>
      <c r="K596" s="43"/>
      <c r="L596" s="33"/>
    </row>
  </sheetData>
  <sheetProtection algorithmName="SHA-512" hashValue="HE8gTgL9XBD3aSVsIHULcWbCge09F4HsUuztYwXsYjvZGUqqS/K3RyZjAosm55pico33JrWUGXb0qVQocyPTkA==" saltValue="Xb7IVGxE3GT3S6zHIZ4PqCTHG+tgqV8DsjWVOlFYvhMN9y8OXeYGH/qbfcQ7verhNi244OakK1i+PydMojmeiQ==" spinCount="100000" sheet="1" objects="1" scenarios="1" formatColumns="0" formatRows="0" autoFilter="0"/>
  <autoFilter ref="C90:K595" xr:uid="{00000000-0009-0000-0000-00000A000000}"/>
  <mergeCells count="9">
    <mergeCell ref="E50:H50"/>
    <mergeCell ref="E81:H81"/>
    <mergeCell ref="E83:H83"/>
    <mergeCell ref="L2:V2"/>
    <mergeCell ref="E7:H7"/>
    <mergeCell ref="E9:H9"/>
    <mergeCell ref="E18:H18"/>
    <mergeCell ref="E27:H27"/>
    <mergeCell ref="E48:H48"/>
  </mergeCells>
  <hyperlinks>
    <hyperlink ref="F96" r:id="rId1" xr:uid="{00000000-0004-0000-0A00-000000000000}"/>
    <hyperlink ref="F100" r:id="rId2" xr:uid="{00000000-0004-0000-0A00-000001000000}"/>
    <hyperlink ref="F106" r:id="rId3" xr:uid="{00000000-0004-0000-0A00-000002000000}"/>
    <hyperlink ref="F114" r:id="rId4" xr:uid="{00000000-0004-0000-0A00-000003000000}"/>
    <hyperlink ref="F117" r:id="rId5" xr:uid="{00000000-0004-0000-0A00-000004000000}"/>
    <hyperlink ref="F125" r:id="rId6" xr:uid="{00000000-0004-0000-0A00-000005000000}"/>
    <hyperlink ref="F130" r:id="rId7" xr:uid="{00000000-0004-0000-0A00-000006000000}"/>
    <hyperlink ref="F138" r:id="rId8" xr:uid="{00000000-0004-0000-0A00-000007000000}"/>
    <hyperlink ref="F143" r:id="rId9" xr:uid="{00000000-0004-0000-0A00-000008000000}"/>
    <hyperlink ref="F149" r:id="rId10" xr:uid="{00000000-0004-0000-0A00-000009000000}"/>
    <hyperlink ref="F152" r:id="rId11" xr:uid="{00000000-0004-0000-0A00-00000A000000}"/>
    <hyperlink ref="F157" r:id="rId12" xr:uid="{00000000-0004-0000-0A00-00000B000000}"/>
    <hyperlink ref="F160" r:id="rId13" xr:uid="{00000000-0004-0000-0A00-00000C000000}"/>
    <hyperlink ref="F163" r:id="rId14" xr:uid="{00000000-0004-0000-0A00-00000D000000}"/>
    <hyperlink ref="F170" r:id="rId15" xr:uid="{00000000-0004-0000-0A00-00000E000000}"/>
    <hyperlink ref="F175" r:id="rId16" xr:uid="{00000000-0004-0000-0A00-00000F000000}"/>
    <hyperlink ref="F178" r:id="rId17" xr:uid="{00000000-0004-0000-0A00-000010000000}"/>
    <hyperlink ref="F182" r:id="rId18" xr:uid="{00000000-0004-0000-0A00-000011000000}"/>
    <hyperlink ref="F185" r:id="rId19" xr:uid="{00000000-0004-0000-0A00-000012000000}"/>
    <hyperlink ref="F190" r:id="rId20" xr:uid="{00000000-0004-0000-0A00-000013000000}"/>
    <hyperlink ref="F193" r:id="rId21" xr:uid="{00000000-0004-0000-0A00-000014000000}"/>
    <hyperlink ref="F197" r:id="rId22" xr:uid="{00000000-0004-0000-0A00-000015000000}"/>
    <hyperlink ref="F200" r:id="rId23" xr:uid="{00000000-0004-0000-0A00-000016000000}"/>
    <hyperlink ref="F205" r:id="rId24" xr:uid="{00000000-0004-0000-0A00-000017000000}"/>
    <hyperlink ref="F210" r:id="rId25" xr:uid="{00000000-0004-0000-0A00-000018000000}"/>
    <hyperlink ref="F215" r:id="rId26" xr:uid="{00000000-0004-0000-0A00-000019000000}"/>
    <hyperlink ref="F218" r:id="rId27" xr:uid="{00000000-0004-0000-0A00-00001A000000}"/>
    <hyperlink ref="F222" r:id="rId28" xr:uid="{00000000-0004-0000-0A00-00001B000000}"/>
    <hyperlink ref="F225" r:id="rId29" xr:uid="{00000000-0004-0000-0A00-00001C000000}"/>
    <hyperlink ref="F230" r:id="rId30" xr:uid="{00000000-0004-0000-0A00-00001D000000}"/>
    <hyperlink ref="F235" r:id="rId31" xr:uid="{00000000-0004-0000-0A00-00001E000000}"/>
    <hyperlink ref="F240" r:id="rId32" xr:uid="{00000000-0004-0000-0A00-00001F000000}"/>
    <hyperlink ref="F243" r:id="rId33" xr:uid="{00000000-0004-0000-0A00-000020000000}"/>
    <hyperlink ref="F247" r:id="rId34" xr:uid="{00000000-0004-0000-0A00-000021000000}"/>
    <hyperlink ref="F250" r:id="rId35" xr:uid="{00000000-0004-0000-0A00-000022000000}"/>
    <hyperlink ref="F255" r:id="rId36" xr:uid="{00000000-0004-0000-0A00-000023000000}"/>
    <hyperlink ref="F260" r:id="rId37" xr:uid="{00000000-0004-0000-0A00-000024000000}"/>
    <hyperlink ref="F265" r:id="rId38" xr:uid="{00000000-0004-0000-0A00-000025000000}"/>
    <hyperlink ref="F271" r:id="rId39" xr:uid="{00000000-0004-0000-0A00-000026000000}"/>
    <hyperlink ref="F276" r:id="rId40" xr:uid="{00000000-0004-0000-0A00-000027000000}"/>
    <hyperlink ref="F282" r:id="rId41" xr:uid="{00000000-0004-0000-0A00-000028000000}"/>
    <hyperlink ref="F288" r:id="rId42" xr:uid="{00000000-0004-0000-0A00-000029000000}"/>
    <hyperlink ref="F302" r:id="rId43" xr:uid="{00000000-0004-0000-0A00-00002A000000}"/>
    <hyperlink ref="F307" r:id="rId44" xr:uid="{00000000-0004-0000-0A00-00002B000000}"/>
    <hyperlink ref="F310" r:id="rId45" xr:uid="{00000000-0004-0000-0A00-00002C000000}"/>
    <hyperlink ref="F315" r:id="rId46" xr:uid="{00000000-0004-0000-0A00-00002D000000}"/>
    <hyperlink ref="F323" r:id="rId47" xr:uid="{00000000-0004-0000-0A00-00002E000000}"/>
    <hyperlink ref="F328" r:id="rId48" xr:uid="{00000000-0004-0000-0A00-00002F000000}"/>
    <hyperlink ref="F331" r:id="rId49" xr:uid="{00000000-0004-0000-0A00-000030000000}"/>
    <hyperlink ref="F341" r:id="rId50" xr:uid="{00000000-0004-0000-0A00-000031000000}"/>
    <hyperlink ref="F351" r:id="rId51" xr:uid="{00000000-0004-0000-0A00-000032000000}"/>
    <hyperlink ref="F360" r:id="rId52" xr:uid="{00000000-0004-0000-0A00-000033000000}"/>
    <hyperlink ref="F365" r:id="rId53" xr:uid="{00000000-0004-0000-0A00-000034000000}"/>
    <hyperlink ref="F370" r:id="rId54" xr:uid="{00000000-0004-0000-0A00-000035000000}"/>
    <hyperlink ref="F383" r:id="rId55" xr:uid="{00000000-0004-0000-0A00-000036000000}"/>
    <hyperlink ref="F391" r:id="rId56" xr:uid="{00000000-0004-0000-0A00-000037000000}"/>
    <hyperlink ref="F394" r:id="rId57" xr:uid="{00000000-0004-0000-0A00-000038000000}"/>
    <hyperlink ref="F397" r:id="rId58" xr:uid="{00000000-0004-0000-0A00-000039000000}"/>
    <hyperlink ref="F414" r:id="rId59" xr:uid="{00000000-0004-0000-0A00-00003A000000}"/>
    <hyperlink ref="F419" r:id="rId60" xr:uid="{00000000-0004-0000-0A00-00003B000000}"/>
    <hyperlink ref="F427" r:id="rId61" xr:uid="{00000000-0004-0000-0A00-00003C000000}"/>
    <hyperlink ref="F444" r:id="rId62" xr:uid="{00000000-0004-0000-0A00-00003D000000}"/>
    <hyperlink ref="F447" r:id="rId63" xr:uid="{00000000-0004-0000-0A00-00003E000000}"/>
    <hyperlink ref="F452" r:id="rId64" xr:uid="{00000000-0004-0000-0A00-00003F000000}"/>
    <hyperlink ref="F463" r:id="rId65" xr:uid="{00000000-0004-0000-0A00-000040000000}"/>
    <hyperlink ref="F468" r:id="rId66" xr:uid="{00000000-0004-0000-0A00-000041000000}"/>
    <hyperlink ref="F477" r:id="rId67" xr:uid="{00000000-0004-0000-0A00-000042000000}"/>
    <hyperlink ref="F483" r:id="rId68" xr:uid="{00000000-0004-0000-0A00-000043000000}"/>
    <hyperlink ref="F499" r:id="rId69" xr:uid="{00000000-0004-0000-0A00-000044000000}"/>
    <hyperlink ref="F505" r:id="rId70" xr:uid="{00000000-0004-0000-0A00-000045000000}"/>
    <hyperlink ref="F520" r:id="rId71" xr:uid="{00000000-0004-0000-0A00-000046000000}"/>
    <hyperlink ref="F531" r:id="rId72" xr:uid="{00000000-0004-0000-0A00-000047000000}"/>
    <hyperlink ref="F541" r:id="rId73" xr:uid="{00000000-0004-0000-0A00-000048000000}"/>
    <hyperlink ref="F548" r:id="rId74" xr:uid="{00000000-0004-0000-0A00-000049000000}"/>
    <hyperlink ref="F555" r:id="rId75" xr:uid="{00000000-0004-0000-0A00-00004A000000}"/>
    <hyperlink ref="F558" r:id="rId76" xr:uid="{00000000-0004-0000-0A00-00004B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7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2:BM33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109</v>
      </c>
      <c r="AZ2" s="198" t="s">
        <v>2169</v>
      </c>
      <c r="BA2" s="198" t="s">
        <v>2837</v>
      </c>
      <c r="BB2" s="198" t="s">
        <v>165</v>
      </c>
      <c r="BC2" s="198" t="s">
        <v>2838</v>
      </c>
      <c r="BD2" s="198" t="s">
        <v>79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  <c r="AZ3" s="198" t="s">
        <v>2839</v>
      </c>
      <c r="BA3" s="198" t="s">
        <v>2840</v>
      </c>
      <c r="BB3" s="198" t="s">
        <v>165</v>
      </c>
      <c r="BC3" s="198" t="s">
        <v>2841</v>
      </c>
      <c r="BD3" s="198" t="s">
        <v>79</v>
      </c>
    </row>
    <row r="4" spans="2:56" ht="24.95" customHeight="1">
      <c r="B4" s="21"/>
      <c r="D4" s="22" t="s">
        <v>133</v>
      </c>
      <c r="L4" s="21"/>
      <c r="M4" s="91" t="s">
        <v>10</v>
      </c>
      <c r="AT4" s="18" t="s">
        <v>4</v>
      </c>
      <c r="AZ4" s="198" t="s">
        <v>2842</v>
      </c>
      <c r="BA4" s="198" t="s">
        <v>2843</v>
      </c>
      <c r="BB4" s="198" t="s">
        <v>165</v>
      </c>
      <c r="BC4" s="198" t="s">
        <v>2844</v>
      </c>
      <c r="BD4" s="198" t="s">
        <v>79</v>
      </c>
    </row>
    <row r="5" spans="2:56" ht="6.95" customHeight="1">
      <c r="B5" s="21"/>
      <c r="L5" s="21"/>
      <c r="AZ5" s="198" t="s">
        <v>2845</v>
      </c>
      <c r="BA5" s="198" t="s">
        <v>2846</v>
      </c>
      <c r="BB5" s="198" t="s">
        <v>165</v>
      </c>
      <c r="BC5" s="198" t="s">
        <v>2847</v>
      </c>
      <c r="BD5" s="198" t="s">
        <v>79</v>
      </c>
    </row>
    <row r="6" spans="2:56" ht="12" customHeight="1">
      <c r="B6" s="21"/>
      <c r="D6" s="28" t="s">
        <v>16</v>
      </c>
      <c r="L6" s="21"/>
      <c r="AZ6" s="198" t="s">
        <v>2848</v>
      </c>
      <c r="BA6" s="198" t="s">
        <v>2849</v>
      </c>
      <c r="BB6" s="198" t="s">
        <v>19</v>
      </c>
      <c r="BC6" s="198" t="s">
        <v>2850</v>
      </c>
      <c r="BD6" s="198" t="s">
        <v>79</v>
      </c>
    </row>
    <row r="7" spans="2:5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56" s="1" customFormat="1" ht="12" customHeight="1">
      <c r="B8" s="33"/>
      <c r="D8" s="28" t="s">
        <v>134</v>
      </c>
      <c r="L8" s="33"/>
    </row>
    <row r="9" spans="2:56" s="1" customFormat="1" ht="16.5" customHeight="1">
      <c r="B9" s="33"/>
      <c r="E9" s="296" t="s">
        <v>2851</v>
      </c>
      <c r="F9" s="335"/>
      <c r="G9" s="335"/>
      <c r="H9" s="335"/>
      <c r="L9" s="33"/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1239</v>
      </c>
      <c r="L20" s="33"/>
    </row>
    <row r="21" spans="2:12" s="1" customFormat="1" ht="18" customHeight="1">
      <c r="B21" s="33"/>
      <c r="E21" s="26" t="s">
        <v>1240</v>
      </c>
      <c r="I21" s="28" t="s">
        <v>27</v>
      </c>
      <c r="J21" s="26" t="s">
        <v>1241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ROUND(J89,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ROUND((SUM(BE89:BE334)),  2)</f>
        <v>0</v>
      </c>
      <c r="I33" s="94">
        <v>0.21</v>
      </c>
      <c r="J33" s="84">
        <f>ROUND(((SUM(BE89:BE334))*I33),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ROUND((SUM(BF89:BF334)),  2)</f>
        <v>0</v>
      </c>
      <c r="I34" s="94">
        <v>0.12</v>
      </c>
      <c r="J34" s="84">
        <f>ROUND(((SUM(BF89:BF334))*I34),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ROUND((SUM(BG89:BG334)),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ROUND((SUM(BH89:BH334)),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ROUND((SUM(BI89:BI334)),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01-21-01 - Železniční propustek v evid. km 13,547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>Prodin a.s.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J89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J90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J91</f>
        <v>0</v>
      </c>
      <c r="L61" s="108"/>
    </row>
    <row r="62" spans="2:47" s="9" customFormat="1" ht="19.899999999999999" customHeight="1">
      <c r="B62" s="108"/>
      <c r="D62" s="109" t="s">
        <v>1242</v>
      </c>
      <c r="E62" s="110"/>
      <c r="F62" s="110"/>
      <c r="G62" s="110"/>
      <c r="H62" s="110"/>
      <c r="I62" s="110"/>
      <c r="J62" s="111">
        <f>J175</f>
        <v>0</v>
      </c>
      <c r="L62" s="108"/>
    </row>
    <row r="63" spans="2:47" s="9" customFormat="1" ht="19.899999999999999" customHeight="1">
      <c r="B63" s="108"/>
      <c r="D63" s="109" t="s">
        <v>1243</v>
      </c>
      <c r="E63" s="110"/>
      <c r="F63" s="110"/>
      <c r="G63" s="110"/>
      <c r="H63" s="110"/>
      <c r="I63" s="110"/>
      <c r="J63" s="111">
        <f>J222</f>
        <v>0</v>
      </c>
      <c r="L63" s="108"/>
    </row>
    <row r="64" spans="2:47" s="9" customFormat="1" ht="19.899999999999999" customHeight="1">
      <c r="B64" s="108"/>
      <c r="D64" s="109" t="s">
        <v>1244</v>
      </c>
      <c r="E64" s="110"/>
      <c r="F64" s="110"/>
      <c r="G64" s="110"/>
      <c r="H64" s="110"/>
      <c r="I64" s="110"/>
      <c r="J64" s="111">
        <f>J228</f>
        <v>0</v>
      </c>
      <c r="L64" s="108"/>
    </row>
    <row r="65" spans="2:12" s="9" customFormat="1" ht="19.899999999999999" customHeight="1">
      <c r="B65" s="108"/>
      <c r="D65" s="109" t="s">
        <v>143</v>
      </c>
      <c r="E65" s="110"/>
      <c r="F65" s="110"/>
      <c r="G65" s="110"/>
      <c r="H65" s="110"/>
      <c r="I65" s="110"/>
      <c r="J65" s="111">
        <f>J240</f>
        <v>0</v>
      </c>
      <c r="L65" s="108"/>
    </row>
    <row r="66" spans="2:12" s="9" customFormat="1" ht="19.899999999999999" customHeight="1">
      <c r="B66" s="108"/>
      <c r="D66" s="109" t="s">
        <v>1246</v>
      </c>
      <c r="E66" s="110"/>
      <c r="F66" s="110"/>
      <c r="G66" s="110"/>
      <c r="H66" s="110"/>
      <c r="I66" s="110"/>
      <c r="J66" s="111">
        <f>J276</f>
        <v>0</v>
      </c>
      <c r="L66" s="108"/>
    </row>
    <row r="67" spans="2:12" s="8" customFormat="1" ht="24.95" customHeight="1">
      <c r="B67" s="104"/>
      <c r="D67" s="105" t="s">
        <v>1247</v>
      </c>
      <c r="E67" s="106"/>
      <c r="F67" s="106"/>
      <c r="G67" s="106"/>
      <c r="H67" s="106"/>
      <c r="I67" s="106"/>
      <c r="J67" s="107">
        <f>J280</f>
        <v>0</v>
      </c>
      <c r="L67" s="104"/>
    </row>
    <row r="68" spans="2:12" s="9" customFormat="1" ht="19.899999999999999" customHeight="1">
      <c r="B68" s="108"/>
      <c r="D68" s="109" t="s">
        <v>1248</v>
      </c>
      <c r="E68" s="110"/>
      <c r="F68" s="110"/>
      <c r="G68" s="110"/>
      <c r="H68" s="110"/>
      <c r="I68" s="110"/>
      <c r="J68" s="111">
        <f>J281</f>
        <v>0</v>
      </c>
      <c r="L68" s="108"/>
    </row>
    <row r="69" spans="2:12" s="8" customFormat="1" ht="24.95" customHeight="1">
      <c r="B69" s="104"/>
      <c r="D69" s="105" t="s">
        <v>586</v>
      </c>
      <c r="E69" s="106"/>
      <c r="F69" s="106"/>
      <c r="G69" s="106"/>
      <c r="H69" s="106"/>
      <c r="I69" s="106"/>
      <c r="J69" s="107">
        <f>J304</f>
        <v>0</v>
      </c>
      <c r="L69" s="104"/>
    </row>
    <row r="70" spans="2:12" s="1" customFormat="1" ht="21.75" customHeight="1">
      <c r="B70" s="33"/>
      <c r="L70" s="33"/>
    </row>
    <row r="71" spans="2:12" s="1" customFormat="1" ht="6.95" customHeight="1"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33"/>
    </row>
    <row r="75" spans="2:12" s="1" customFormat="1" ht="6.95" customHeight="1">
      <c r="B75" s="44"/>
      <c r="C75" s="45"/>
      <c r="D75" s="45"/>
      <c r="E75" s="45"/>
      <c r="F75" s="45"/>
      <c r="G75" s="45"/>
      <c r="H75" s="45"/>
      <c r="I75" s="45"/>
      <c r="J75" s="45"/>
      <c r="K75" s="45"/>
      <c r="L75" s="33"/>
    </row>
    <row r="76" spans="2:12" s="1" customFormat="1" ht="24.95" customHeight="1">
      <c r="B76" s="33"/>
      <c r="C76" s="22" t="s">
        <v>145</v>
      </c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16</v>
      </c>
      <c r="L78" s="33"/>
    </row>
    <row r="79" spans="2:12" s="1" customFormat="1" ht="16.5" customHeight="1">
      <c r="B79" s="33"/>
      <c r="E79" s="333" t="str">
        <f>E7</f>
        <v>Prostá rekonstrukce trati v úseku Chrastava - Hrádek nad Nisou</v>
      </c>
      <c r="F79" s="334"/>
      <c r="G79" s="334"/>
      <c r="H79" s="334"/>
      <c r="L79" s="33"/>
    </row>
    <row r="80" spans="2:12" s="1" customFormat="1" ht="12" customHeight="1">
      <c r="B80" s="33"/>
      <c r="C80" s="28" t="s">
        <v>134</v>
      </c>
      <c r="L80" s="33"/>
    </row>
    <row r="81" spans="2:65" s="1" customFormat="1" ht="16.5" customHeight="1">
      <c r="B81" s="33"/>
      <c r="E81" s="296" t="str">
        <f>E9</f>
        <v>SO 01-21-01 - Železniční propustek v evid. km 13,547</v>
      </c>
      <c r="F81" s="335"/>
      <c r="G81" s="335"/>
      <c r="H81" s="335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21</v>
      </c>
      <c r="F83" s="26" t="str">
        <f>F12</f>
        <v xml:space="preserve"> </v>
      </c>
      <c r="I83" s="28" t="s">
        <v>23</v>
      </c>
      <c r="J83" s="50" t="str">
        <f>IF(J12="","",J12)</f>
        <v>24. 1. 2025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25</v>
      </c>
      <c r="F85" s="26" t="str">
        <f>E15</f>
        <v xml:space="preserve"> </v>
      </c>
      <c r="I85" s="28" t="s">
        <v>30</v>
      </c>
      <c r="J85" s="31" t="str">
        <f>E21</f>
        <v>Prodin a.s.</v>
      </c>
      <c r="L85" s="33"/>
    </row>
    <row r="86" spans="2:65" s="1" customFormat="1" ht="15.2" customHeight="1">
      <c r="B86" s="33"/>
      <c r="C86" s="28" t="s">
        <v>28</v>
      </c>
      <c r="F86" s="26" t="str">
        <f>IF(E18="","",E18)</f>
        <v>Vyplň údaj</v>
      </c>
      <c r="I86" s="28" t="s">
        <v>32</v>
      </c>
      <c r="J86" s="31" t="str">
        <f>E24</f>
        <v xml:space="preserve"> </v>
      </c>
      <c r="L86" s="33"/>
    </row>
    <row r="87" spans="2:65" s="1" customFormat="1" ht="10.35" customHeight="1">
      <c r="B87" s="33"/>
      <c r="L87" s="33"/>
    </row>
    <row r="88" spans="2:65" s="10" customFormat="1" ht="29.25" customHeight="1">
      <c r="B88" s="112"/>
      <c r="C88" s="113" t="s">
        <v>146</v>
      </c>
      <c r="D88" s="114" t="s">
        <v>54</v>
      </c>
      <c r="E88" s="114" t="s">
        <v>50</v>
      </c>
      <c r="F88" s="114" t="s">
        <v>51</v>
      </c>
      <c r="G88" s="114" t="s">
        <v>147</v>
      </c>
      <c r="H88" s="114" t="s">
        <v>148</v>
      </c>
      <c r="I88" s="114" t="s">
        <v>149</v>
      </c>
      <c r="J88" s="114" t="s">
        <v>138</v>
      </c>
      <c r="K88" s="115" t="s">
        <v>150</v>
      </c>
      <c r="L88" s="112"/>
      <c r="M88" s="57" t="s">
        <v>19</v>
      </c>
      <c r="N88" s="58" t="s">
        <v>39</v>
      </c>
      <c r="O88" s="58" t="s">
        <v>151</v>
      </c>
      <c r="P88" s="58" t="s">
        <v>152</v>
      </c>
      <c r="Q88" s="58" t="s">
        <v>153</v>
      </c>
      <c r="R88" s="58" t="s">
        <v>154</v>
      </c>
      <c r="S88" s="58" t="s">
        <v>155</v>
      </c>
      <c r="T88" s="59" t="s">
        <v>156</v>
      </c>
    </row>
    <row r="89" spans="2:65" s="1" customFormat="1" ht="22.9" customHeight="1">
      <c r="B89" s="33"/>
      <c r="C89" s="62" t="s">
        <v>157</v>
      </c>
      <c r="J89" s="116">
        <f>BK89</f>
        <v>0</v>
      </c>
      <c r="L89" s="33"/>
      <c r="M89" s="60"/>
      <c r="N89" s="51"/>
      <c r="O89" s="51"/>
      <c r="P89" s="117">
        <f>P90+P280+P304</f>
        <v>0</v>
      </c>
      <c r="Q89" s="51"/>
      <c r="R89" s="117">
        <f>R90+R280+R304</f>
        <v>366.60783574999999</v>
      </c>
      <c r="S89" s="51"/>
      <c r="T89" s="118">
        <f>T90+T280+T304</f>
        <v>39.105350000000001</v>
      </c>
      <c r="AT89" s="18" t="s">
        <v>68</v>
      </c>
      <c r="AU89" s="18" t="s">
        <v>139</v>
      </c>
      <c r="BK89" s="119">
        <f>BK90+BK280+BK304</f>
        <v>0</v>
      </c>
    </row>
    <row r="90" spans="2:65" s="11" customFormat="1" ht="25.9" customHeight="1">
      <c r="B90" s="120"/>
      <c r="D90" s="121" t="s">
        <v>68</v>
      </c>
      <c r="E90" s="122" t="s">
        <v>158</v>
      </c>
      <c r="F90" s="122" t="s">
        <v>159</v>
      </c>
      <c r="I90" s="123"/>
      <c r="J90" s="124">
        <f>BK90</f>
        <v>0</v>
      </c>
      <c r="L90" s="120"/>
      <c r="M90" s="125"/>
      <c r="P90" s="126">
        <f>P91+P175+P222+P228+P240+P276</f>
        <v>0</v>
      </c>
      <c r="R90" s="126">
        <f>R91+R175+R222+R228+R240+R276</f>
        <v>366.57183574999999</v>
      </c>
      <c r="T90" s="127">
        <f>T91+T175+T222+T228+T240+T276</f>
        <v>39.105350000000001</v>
      </c>
      <c r="AR90" s="121" t="s">
        <v>77</v>
      </c>
      <c r="AT90" s="128" t="s">
        <v>68</v>
      </c>
      <c r="AU90" s="128" t="s">
        <v>69</v>
      </c>
      <c r="AY90" s="121" t="s">
        <v>160</v>
      </c>
      <c r="BK90" s="129">
        <f>BK91+BK175+BK222+BK228+BK240+BK276</f>
        <v>0</v>
      </c>
    </row>
    <row r="91" spans="2:65" s="11" customFormat="1" ht="22.9" customHeight="1">
      <c r="B91" s="120"/>
      <c r="D91" s="121" t="s">
        <v>68</v>
      </c>
      <c r="E91" s="130" t="s">
        <v>77</v>
      </c>
      <c r="F91" s="130" t="s">
        <v>161</v>
      </c>
      <c r="I91" s="123"/>
      <c r="J91" s="131">
        <f>BK91</f>
        <v>0</v>
      </c>
      <c r="L91" s="120"/>
      <c r="M91" s="125"/>
      <c r="P91" s="126">
        <f>SUM(P92:P174)</f>
        <v>0</v>
      </c>
      <c r="R91" s="126">
        <f>SUM(R92:R174)</f>
        <v>132.99721074999999</v>
      </c>
      <c r="T91" s="127">
        <f>SUM(T92:T174)</f>
        <v>2.1095999999999999</v>
      </c>
      <c r="AR91" s="121" t="s">
        <v>77</v>
      </c>
      <c r="AT91" s="128" t="s">
        <v>68</v>
      </c>
      <c r="AU91" s="128" t="s">
        <v>77</v>
      </c>
      <c r="AY91" s="121" t="s">
        <v>160</v>
      </c>
      <c r="BK91" s="129">
        <f>SUM(BK92:BK174)</f>
        <v>0</v>
      </c>
    </row>
    <row r="92" spans="2:65" s="1" customFormat="1" ht="16.5" customHeight="1">
      <c r="B92" s="33"/>
      <c r="C92" s="132" t="s">
        <v>77</v>
      </c>
      <c r="D92" s="132" t="s">
        <v>162</v>
      </c>
      <c r="E92" s="133" t="s">
        <v>1249</v>
      </c>
      <c r="F92" s="134" t="s">
        <v>1250</v>
      </c>
      <c r="G92" s="135" t="s">
        <v>187</v>
      </c>
      <c r="H92" s="136">
        <v>40</v>
      </c>
      <c r="I92" s="137"/>
      <c r="J92" s="138">
        <f>ROUND(I92*H92,2)</f>
        <v>0</v>
      </c>
      <c r="K92" s="134" t="s">
        <v>1251</v>
      </c>
      <c r="L92" s="33"/>
      <c r="M92" s="139" t="s">
        <v>19</v>
      </c>
      <c r="N92" s="140" t="s">
        <v>40</v>
      </c>
      <c r="P92" s="141">
        <f>O92*H92</f>
        <v>0</v>
      </c>
      <c r="Q92" s="141">
        <v>3.0000000000000001E-5</v>
      </c>
      <c r="R92" s="141">
        <f>Q92*H92</f>
        <v>1.2000000000000001E-3</v>
      </c>
      <c r="S92" s="141">
        <v>0</v>
      </c>
      <c r="T92" s="142">
        <f>S92*H92</f>
        <v>0</v>
      </c>
      <c r="AR92" s="143" t="s">
        <v>167</v>
      </c>
      <c r="AT92" s="143" t="s">
        <v>162</v>
      </c>
      <c r="AU92" s="143" t="s">
        <v>79</v>
      </c>
      <c r="AY92" s="18" t="s">
        <v>160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77</v>
      </c>
      <c r="BK92" s="144">
        <f>ROUND(I92*H92,2)</f>
        <v>0</v>
      </c>
      <c r="BL92" s="18" t="s">
        <v>167</v>
      </c>
      <c r="BM92" s="143" t="s">
        <v>2852</v>
      </c>
    </row>
    <row r="93" spans="2:65" s="1" customFormat="1" ht="11.25">
      <c r="B93" s="33"/>
      <c r="D93" s="145" t="s">
        <v>169</v>
      </c>
      <c r="F93" s="146" t="s">
        <v>1253</v>
      </c>
      <c r="I93" s="147"/>
      <c r="L93" s="33"/>
      <c r="M93" s="148"/>
      <c r="T93" s="54"/>
      <c r="AT93" s="18" t="s">
        <v>169</v>
      </c>
      <c r="AU93" s="18" t="s">
        <v>79</v>
      </c>
    </row>
    <row r="94" spans="2:65" s="1" customFormat="1" ht="11.25">
      <c r="B94" s="33"/>
      <c r="D94" s="193" t="s">
        <v>1254</v>
      </c>
      <c r="F94" s="194" t="s">
        <v>1255</v>
      </c>
      <c r="I94" s="147"/>
      <c r="L94" s="33"/>
      <c r="M94" s="148"/>
      <c r="T94" s="54"/>
      <c r="AT94" s="18" t="s">
        <v>1254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420</v>
      </c>
      <c r="H95" s="152">
        <v>40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77</v>
      </c>
      <c r="AY95" s="150" t="s">
        <v>160</v>
      </c>
    </row>
    <row r="96" spans="2:65" s="1" customFormat="1" ht="16.5" customHeight="1">
      <c r="B96" s="33"/>
      <c r="C96" s="132" t="s">
        <v>79</v>
      </c>
      <c r="D96" s="132" t="s">
        <v>162</v>
      </c>
      <c r="E96" s="133" t="s">
        <v>2188</v>
      </c>
      <c r="F96" s="134" t="s">
        <v>2189</v>
      </c>
      <c r="G96" s="135" t="s">
        <v>187</v>
      </c>
      <c r="H96" s="136">
        <v>3.6</v>
      </c>
      <c r="I96" s="137"/>
      <c r="J96" s="138">
        <f>ROUND(I96*H96,2)</f>
        <v>0</v>
      </c>
      <c r="K96" s="134" t="s">
        <v>1251</v>
      </c>
      <c r="L96" s="33"/>
      <c r="M96" s="139" t="s">
        <v>19</v>
      </c>
      <c r="N96" s="140" t="s">
        <v>40</v>
      </c>
      <c r="P96" s="141">
        <f>O96*H96</f>
        <v>0</v>
      </c>
      <c r="Q96" s="141">
        <v>0</v>
      </c>
      <c r="R96" s="141">
        <f>Q96*H96</f>
        <v>0</v>
      </c>
      <c r="S96" s="141">
        <v>0.58599999999999997</v>
      </c>
      <c r="T96" s="142">
        <f>S96*H96</f>
        <v>2.1095999999999999</v>
      </c>
      <c r="AR96" s="143" t="s">
        <v>167</v>
      </c>
      <c r="AT96" s="143" t="s">
        <v>162</v>
      </c>
      <c r="AU96" s="143" t="s">
        <v>79</v>
      </c>
      <c r="AY96" s="18" t="s">
        <v>160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77</v>
      </c>
      <c r="BK96" s="144">
        <f>ROUND(I96*H96,2)</f>
        <v>0</v>
      </c>
      <c r="BL96" s="18" t="s">
        <v>167</v>
      </c>
      <c r="BM96" s="143" t="s">
        <v>2853</v>
      </c>
    </row>
    <row r="97" spans="2:65" s="1" customFormat="1" ht="19.5">
      <c r="B97" s="33"/>
      <c r="D97" s="145" t="s">
        <v>169</v>
      </c>
      <c r="F97" s="146" t="s">
        <v>2191</v>
      </c>
      <c r="I97" s="147"/>
      <c r="L97" s="33"/>
      <c r="M97" s="148"/>
      <c r="T97" s="54"/>
      <c r="AT97" s="18" t="s">
        <v>169</v>
      </c>
      <c r="AU97" s="18" t="s">
        <v>79</v>
      </c>
    </row>
    <row r="98" spans="2:65" s="1" customFormat="1" ht="11.25">
      <c r="B98" s="33"/>
      <c r="D98" s="193" t="s">
        <v>1254</v>
      </c>
      <c r="F98" s="194" t="s">
        <v>2192</v>
      </c>
      <c r="I98" s="147"/>
      <c r="L98" s="33"/>
      <c r="M98" s="148"/>
      <c r="T98" s="54"/>
      <c r="AT98" s="18" t="s">
        <v>1254</v>
      </c>
      <c r="AU98" s="18" t="s">
        <v>79</v>
      </c>
    </row>
    <row r="99" spans="2:65" s="12" customFormat="1" ht="11.25">
      <c r="B99" s="149"/>
      <c r="D99" s="145" t="s">
        <v>171</v>
      </c>
      <c r="E99" s="150" t="s">
        <v>19</v>
      </c>
      <c r="F99" s="151" t="s">
        <v>2854</v>
      </c>
      <c r="H99" s="152">
        <v>3.6</v>
      </c>
      <c r="I99" s="153"/>
      <c r="L99" s="149"/>
      <c r="M99" s="154"/>
      <c r="T99" s="155"/>
      <c r="AT99" s="150" t="s">
        <v>171</v>
      </c>
      <c r="AU99" s="150" t="s">
        <v>79</v>
      </c>
      <c r="AV99" s="12" t="s">
        <v>79</v>
      </c>
      <c r="AW99" s="12" t="s">
        <v>31</v>
      </c>
      <c r="AX99" s="12" t="s">
        <v>77</v>
      </c>
      <c r="AY99" s="150" t="s">
        <v>160</v>
      </c>
    </row>
    <row r="100" spans="2:65" s="1" customFormat="1" ht="16.5" customHeight="1">
      <c r="B100" s="33"/>
      <c r="C100" s="132" t="s">
        <v>178</v>
      </c>
      <c r="D100" s="132" t="s">
        <v>162</v>
      </c>
      <c r="E100" s="133" t="s">
        <v>2194</v>
      </c>
      <c r="F100" s="134" t="s">
        <v>2195</v>
      </c>
      <c r="G100" s="135" t="s">
        <v>298</v>
      </c>
      <c r="H100" s="136">
        <v>17</v>
      </c>
      <c r="I100" s="137"/>
      <c r="J100" s="138">
        <f>ROUND(I100*H100,2)</f>
        <v>0</v>
      </c>
      <c r="K100" s="134" t="s">
        <v>1251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2.1930000000000002E-2</v>
      </c>
      <c r="R100" s="141">
        <f>Q100*H100</f>
        <v>0.37281000000000003</v>
      </c>
      <c r="S100" s="141">
        <v>0</v>
      </c>
      <c r="T100" s="142">
        <f>S100*H100</f>
        <v>0</v>
      </c>
      <c r="AR100" s="143" t="s">
        <v>167</v>
      </c>
      <c r="AT100" s="143" t="s">
        <v>162</v>
      </c>
      <c r="AU100" s="143" t="s">
        <v>79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167</v>
      </c>
      <c r="BM100" s="143" t="s">
        <v>2855</v>
      </c>
    </row>
    <row r="101" spans="2:65" s="1" customFormat="1" ht="11.25">
      <c r="B101" s="33"/>
      <c r="D101" s="145" t="s">
        <v>169</v>
      </c>
      <c r="F101" s="146" t="s">
        <v>2197</v>
      </c>
      <c r="I101" s="147"/>
      <c r="L101" s="33"/>
      <c r="M101" s="148"/>
      <c r="T101" s="54"/>
      <c r="AT101" s="18" t="s">
        <v>169</v>
      </c>
      <c r="AU101" s="18" t="s">
        <v>79</v>
      </c>
    </row>
    <row r="102" spans="2:65" s="1" customFormat="1" ht="11.25">
      <c r="B102" s="33"/>
      <c r="D102" s="193" t="s">
        <v>1254</v>
      </c>
      <c r="F102" s="194" t="s">
        <v>2198</v>
      </c>
      <c r="I102" s="147"/>
      <c r="L102" s="33"/>
      <c r="M102" s="148"/>
      <c r="T102" s="54"/>
      <c r="AT102" s="18" t="s">
        <v>1254</v>
      </c>
      <c r="AU102" s="18" t="s">
        <v>79</v>
      </c>
    </row>
    <row r="103" spans="2:65" s="12" customFormat="1" ht="11.25">
      <c r="B103" s="149"/>
      <c r="D103" s="145" t="s">
        <v>171</v>
      </c>
      <c r="E103" s="150" t="s">
        <v>19</v>
      </c>
      <c r="F103" s="151" t="s">
        <v>2856</v>
      </c>
      <c r="H103" s="152">
        <v>17</v>
      </c>
      <c r="I103" s="153"/>
      <c r="L103" s="149"/>
      <c r="M103" s="154"/>
      <c r="T103" s="155"/>
      <c r="AT103" s="150" t="s">
        <v>171</v>
      </c>
      <c r="AU103" s="150" t="s">
        <v>79</v>
      </c>
      <c r="AV103" s="12" t="s">
        <v>79</v>
      </c>
      <c r="AW103" s="12" t="s">
        <v>31</v>
      </c>
      <c r="AX103" s="12" t="s">
        <v>77</v>
      </c>
      <c r="AY103" s="150" t="s">
        <v>160</v>
      </c>
    </row>
    <row r="104" spans="2:65" s="1" customFormat="1" ht="16.5" customHeight="1">
      <c r="B104" s="33"/>
      <c r="C104" s="132" t="s">
        <v>167</v>
      </c>
      <c r="D104" s="132" t="s">
        <v>162</v>
      </c>
      <c r="E104" s="133" t="s">
        <v>2205</v>
      </c>
      <c r="F104" s="134" t="s">
        <v>2206</v>
      </c>
      <c r="G104" s="135" t="s">
        <v>2207</v>
      </c>
      <c r="H104" s="136">
        <v>336</v>
      </c>
      <c r="I104" s="137"/>
      <c r="J104" s="138">
        <f>ROUND(I104*H104,2)</f>
        <v>0</v>
      </c>
      <c r="K104" s="134" t="s">
        <v>1251</v>
      </c>
      <c r="L104" s="33"/>
      <c r="M104" s="139" t="s">
        <v>19</v>
      </c>
      <c r="N104" s="140" t="s">
        <v>40</v>
      </c>
      <c r="P104" s="141">
        <f>O104*H104</f>
        <v>0</v>
      </c>
      <c r="Q104" s="141">
        <v>4.0000000000000003E-5</v>
      </c>
      <c r="R104" s="141">
        <f>Q104*H104</f>
        <v>1.3440000000000001E-2</v>
      </c>
      <c r="S104" s="141">
        <v>0</v>
      </c>
      <c r="T104" s="142">
        <f>S104*H104</f>
        <v>0</v>
      </c>
      <c r="AR104" s="143" t="s">
        <v>167</v>
      </c>
      <c r="AT104" s="143" t="s">
        <v>162</v>
      </c>
      <c r="AU104" s="143" t="s">
        <v>79</v>
      </c>
      <c r="AY104" s="18" t="s">
        <v>160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77</v>
      </c>
      <c r="BK104" s="144">
        <f>ROUND(I104*H104,2)</f>
        <v>0</v>
      </c>
      <c r="BL104" s="18" t="s">
        <v>167</v>
      </c>
      <c r="BM104" s="143" t="s">
        <v>2857</v>
      </c>
    </row>
    <row r="105" spans="2:65" s="1" customFormat="1" ht="11.25">
      <c r="B105" s="33"/>
      <c r="D105" s="145" t="s">
        <v>169</v>
      </c>
      <c r="F105" s="146" t="s">
        <v>2209</v>
      </c>
      <c r="I105" s="147"/>
      <c r="L105" s="33"/>
      <c r="M105" s="148"/>
      <c r="T105" s="54"/>
      <c r="AT105" s="18" t="s">
        <v>169</v>
      </c>
      <c r="AU105" s="18" t="s">
        <v>79</v>
      </c>
    </row>
    <row r="106" spans="2:65" s="1" customFormat="1" ht="11.25">
      <c r="B106" s="33"/>
      <c r="D106" s="193" t="s">
        <v>1254</v>
      </c>
      <c r="F106" s="194" t="s">
        <v>2210</v>
      </c>
      <c r="I106" s="147"/>
      <c r="L106" s="33"/>
      <c r="M106" s="148"/>
      <c r="T106" s="54"/>
      <c r="AT106" s="18" t="s">
        <v>1254</v>
      </c>
      <c r="AU106" s="18" t="s">
        <v>79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2858</v>
      </c>
      <c r="H107" s="152">
        <v>336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77</v>
      </c>
      <c r="AY107" s="150" t="s">
        <v>160</v>
      </c>
    </row>
    <row r="108" spans="2:65" s="1" customFormat="1" ht="16.5" customHeight="1">
      <c r="B108" s="33"/>
      <c r="C108" s="132" t="s">
        <v>191</v>
      </c>
      <c r="D108" s="132" t="s">
        <v>162</v>
      </c>
      <c r="E108" s="133" t="s">
        <v>2859</v>
      </c>
      <c r="F108" s="134" t="s">
        <v>2860</v>
      </c>
      <c r="G108" s="135" t="s">
        <v>187</v>
      </c>
      <c r="H108" s="136">
        <v>116.188</v>
      </c>
      <c r="I108" s="137"/>
      <c r="J108" s="138">
        <f>ROUND(I108*H108,2)</f>
        <v>0</v>
      </c>
      <c r="K108" s="134" t="s">
        <v>1251</v>
      </c>
      <c r="L108" s="33"/>
      <c r="M108" s="139" t="s">
        <v>19</v>
      </c>
      <c r="N108" s="140" t="s">
        <v>40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167</v>
      </c>
      <c r="AT108" s="143" t="s">
        <v>162</v>
      </c>
      <c r="AU108" s="143" t="s">
        <v>79</v>
      </c>
      <c r="AY108" s="18" t="s">
        <v>160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77</v>
      </c>
      <c r="BK108" s="144">
        <f>ROUND(I108*H108,2)</f>
        <v>0</v>
      </c>
      <c r="BL108" s="18" t="s">
        <v>167</v>
      </c>
      <c r="BM108" s="143" t="s">
        <v>2861</v>
      </c>
    </row>
    <row r="109" spans="2:65" s="1" customFormat="1" ht="11.25">
      <c r="B109" s="33"/>
      <c r="D109" s="145" t="s">
        <v>169</v>
      </c>
      <c r="F109" s="146" t="s">
        <v>2862</v>
      </c>
      <c r="I109" s="147"/>
      <c r="L109" s="33"/>
      <c r="M109" s="148"/>
      <c r="T109" s="54"/>
      <c r="AT109" s="18" t="s">
        <v>169</v>
      </c>
      <c r="AU109" s="18" t="s">
        <v>79</v>
      </c>
    </row>
    <row r="110" spans="2:65" s="1" customFormat="1" ht="11.25">
      <c r="B110" s="33"/>
      <c r="D110" s="193" t="s">
        <v>1254</v>
      </c>
      <c r="F110" s="194" t="s">
        <v>2863</v>
      </c>
      <c r="I110" s="147"/>
      <c r="L110" s="33"/>
      <c r="M110" s="148"/>
      <c r="T110" s="54"/>
      <c r="AT110" s="18" t="s">
        <v>1254</v>
      </c>
      <c r="AU110" s="18" t="s">
        <v>79</v>
      </c>
    </row>
    <row r="111" spans="2:65" s="12" customFormat="1" ht="11.25">
      <c r="B111" s="149"/>
      <c r="D111" s="145" t="s">
        <v>171</v>
      </c>
      <c r="E111" s="150" t="s">
        <v>19</v>
      </c>
      <c r="F111" s="151" t="s">
        <v>2864</v>
      </c>
      <c r="H111" s="152">
        <v>56.25</v>
      </c>
      <c r="I111" s="153"/>
      <c r="L111" s="149"/>
      <c r="M111" s="154"/>
      <c r="T111" s="155"/>
      <c r="AT111" s="150" t="s">
        <v>171</v>
      </c>
      <c r="AU111" s="150" t="s">
        <v>79</v>
      </c>
      <c r="AV111" s="12" t="s">
        <v>79</v>
      </c>
      <c r="AW111" s="12" t="s">
        <v>31</v>
      </c>
      <c r="AX111" s="12" t="s">
        <v>69</v>
      </c>
      <c r="AY111" s="150" t="s">
        <v>160</v>
      </c>
    </row>
    <row r="112" spans="2:65" s="12" customFormat="1" ht="11.25">
      <c r="B112" s="149"/>
      <c r="D112" s="145" t="s">
        <v>171</v>
      </c>
      <c r="E112" s="150" t="s">
        <v>19</v>
      </c>
      <c r="F112" s="151" t="s">
        <v>2865</v>
      </c>
      <c r="H112" s="152">
        <v>59.938000000000002</v>
      </c>
      <c r="I112" s="153"/>
      <c r="L112" s="149"/>
      <c r="M112" s="154"/>
      <c r="T112" s="155"/>
      <c r="AT112" s="150" t="s">
        <v>171</v>
      </c>
      <c r="AU112" s="150" t="s">
        <v>79</v>
      </c>
      <c r="AV112" s="12" t="s">
        <v>79</v>
      </c>
      <c r="AW112" s="12" t="s">
        <v>31</v>
      </c>
      <c r="AX112" s="12" t="s">
        <v>69</v>
      </c>
      <c r="AY112" s="150" t="s">
        <v>160</v>
      </c>
    </row>
    <row r="113" spans="2:65" s="13" customFormat="1" ht="11.25">
      <c r="B113" s="156"/>
      <c r="D113" s="145" t="s">
        <v>171</v>
      </c>
      <c r="E113" s="157" t="s">
        <v>2866</v>
      </c>
      <c r="F113" s="158" t="s">
        <v>184</v>
      </c>
      <c r="H113" s="159">
        <v>116.188</v>
      </c>
      <c r="I113" s="160"/>
      <c r="L113" s="156"/>
      <c r="M113" s="161"/>
      <c r="T113" s="162"/>
      <c r="AT113" s="157" t="s">
        <v>171</v>
      </c>
      <c r="AU113" s="157" t="s">
        <v>79</v>
      </c>
      <c r="AV113" s="13" t="s">
        <v>167</v>
      </c>
      <c r="AW113" s="13" t="s">
        <v>31</v>
      </c>
      <c r="AX113" s="13" t="s">
        <v>77</v>
      </c>
      <c r="AY113" s="157" t="s">
        <v>160</v>
      </c>
    </row>
    <row r="114" spans="2:65" s="1" customFormat="1" ht="21.75" customHeight="1">
      <c r="B114" s="33"/>
      <c r="C114" s="132" t="s">
        <v>195</v>
      </c>
      <c r="D114" s="132" t="s">
        <v>162</v>
      </c>
      <c r="E114" s="133" t="s">
        <v>2867</v>
      </c>
      <c r="F114" s="134" t="s">
        <v>2868</v>
      </c>
      <c r="G114" s="135" t="s">
        <v>165</v>
      </c>
      <c r="H114" s="136">
        <v>124.501</v>
      </c>
      <c r="I114" s="137"/>
      <c r="J114" s="138">
        <f>ROUND(I114*H114,2)</f>
        <v>0</v>
      </c>
      <c r="K114" s="134" t="s">
        <v>1251</v>
      </c>
      <c r="L114" s="33"/>
      <c r="M114" s="139" t="s">
        <v>19</v>
      </c>
      <c r="N114" s="140" t="s">
        <v>40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167</v>
      </c>
      <c r="AT114" s="143" t="s">
        <v>162</v>
      </c>
      <c r="AU114" s="143" t="s">
        <v>79</v>
      </c>
      <c r="AY114" s="18" t="s">
        <v>160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77</v>
      </c>
      <c r="BK114" s="144">
        <f>ROUND(I114*H114,2)</f>
        <v>0</v>
      </c>
      <c r="BL114" s="18" t="s">
        <v>167</v>
      </c>
      <c r="BM114" s="143" t="s">
        <v>2869</v>
      </c>
    </row>
    <row r="115" spans="2:65" s="1" customFormat="1" ht="11.25">
      <c r="B115" s="33"/>
      <c r="D115" s="145" t="s">
        <v>169</v>
      </c>
      <c r="F115" s="146" t="s">
        <v>2870</v>
      </c>
      <c r="I115" s="147"/>
      <c r="L115" s="33"/>
      <c r="M115" s="148"/>
      <c r="T115" s="54"/>
      <c r="AT115" s="18" t="s">
        <v>169</v>
      </c>
      <c r="AU115" s="18" t="s">
        <v>79</v>
      </c>
    </row>
    <row r="116" spans="2:65" s="1" customFormat="1" ht="11.25">
      <c r="B116" s="33"/>
      <c r="D116" s="193" t="s">
        <v>1254</v>
      </c>
      <c r="F116" s="194" t="s">
        <v>2871</v>
      </c>
      <c r="I116" s="147"/>
      <c r="L116" s="33"/>
      <c r="M116" s="148"/>
      <c r="T116" s="54"/>
      <c r="AT116" s="18" t="s">
        <v>1254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2872</v>
      </c>
      <c r="H117" s="152">
        <v>106.55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69</v>
      </c>
      <c r="AY117" s="150" t="s">
        <v>160</v>
      </c>
    </row>
    <row r="118" spans="2:65" s="12" customFormat="1" ht="11.25">
      <c r="B118" s="149"/>
      <c r="D118" s="145" t="s">
        <v>171</v>
      </c>
      <c r="E118" s="150" t="s">
        <v>19</v>
      </c>
      <c r="F118" s="151" t="s">
        <v>2873</v>
      </c>
      <c r="H118" s="152">
        <v>0.54</v>
      </c>
      <c r="I118" s="153"/>
      <c r="L118" s="149"/>
      <c r="M118" s="154"/>
      <c r="T118" s="155"/>
      <c r="AT118" s="150" t="s">
        <v>171</v>
      </c>
      <c r="AU118" s="150" t="s">
        <v>79</v>
      </c>
      <c r="AV118" s="12" t="s">
        <v>79</v>
      </c>
      <c r="AW118" s="12" t="s">
        <v>31</v>
      </c>
      <c r="AX118" s="12" t="s">
        <v>69</v>
      </c>
      <c r="AY118" s="150" t="s">
        <v>160</v>
      </c>
    </row>
    <row r="119" spans="2:65" s="12" customFormat="1" ht="11.25">
      <c r="B119" s="149"/>
      <c r="D119" s="145" t="s">
        <v>171</v>
      </c>
      <c r="E119" s="150" t="s">
        <v>19</v>
      </c>
      <c r="F119" s="151" t="s">
        <v>2874</v>
      </c>
      <c r="H119" s="152">
        <v>-2.6749999999999998</v>
      </c>
      <c r="I119" s="153"/>
      <c r="L119" s="149"/>
      <c r="M119" s="154"/>
      <c r="T119" s="155"/>
      <c r="AT119" s="150" t="s">
        <v>171</v>
      </c>
      <c r="AU119" s="150" t="s">
        <v>79</v>
      </c>
      <c r="AV119" s="12" t="s">
        <v>79</v>
      </c>
      <c r="AW119" s="12" t="s">
        <v>31</v>
      </c>
      <c r="AX119" s="12" t="s">
        <v>69</v>
      </c>
      <c r="AY119" s="150" t="s">
        <v>160</v>
      </c>
    </row>
    <row r="120" spans="2:65" s="12" customFormat="1" ht="11.25">
      <c r="B120" s="149"/>
      <c r="D120" s="145" t="s">
        <v>171</v>
      </c>
      <c r="E120" s="150" t="s">
        <v>19</v>
      </c>
      <c r="F120" s="151" t="s">
        <v>2875</v>
      </c>
      <c r="H120" s="152">
        <v>-2.97</v>
      </c>
      <c r="I120" s="153"/>
      <c r="L120" s="149"/>
      <c r="M120" s="154"/>
      <c r="T120" s="155"/>
      <c r="AT120" s="150" t="s">
        <v>171</v>
      </c>
      <c r="AU120" s="150" t="s">
        <v>79</v>
      </c>
      <c r="AV120" s="12" t="s">
        <v>79</v>
      </c>
      <c r="AW120" s="12" t="s">
        <v>31</v>
      </c>
      <c r="AX120" s="12" t="s">
        <v>69</v>
      </c>
      <c r="AY120" s="150" t="s">
        <v>160</v>
      </c>
    </row>
    <row r="121" spans="2:65" s="12" customFormat="1" ht="11.25">
      <c r="B121" s="149"/>
      <c r="D121" s="145" t="s">
        <v>171</v>
      </c>
      <c r="E121" s="150" t="s">
        <v>19</v>
      </c>
      <c r="F121" s="151" t="s">
        <v>2876</v>
      </c>
      <c r="H121" s="152">
        <v>-1.1479999999999999</v>
      </c>
      <c r="I121" s="153"/>
      <c r="L121" s="149"/>
      <c r="M121" s="154"/>
      <c r="T121" s="155"/>
      <c r="AT121" s="150" t="s">
        <v>171</v>
      </c>
      <c r="AU121" s="150" t="s">
        <v>79</v>
      </c>
      <c r="AV121" s="12" t="s">
        <v>79</v>
      </c>
      <c r="AW121" s="12" t="s">
        <v>31</v>
      </c>
      <c r="AX121" s="12" t="s">
        <v>69</v>
      </c>
      <c r="AY121" s="150" t="s">
        <v>160</v>
      </c>
    </row>
    <row r="122" spans="2:65" s="12" customFormat="1" ht="11.25">
      <c r="B122" s="149"/>
      <c r="D122" s="145" t="s">
        <v>171</v>
      </c>
      <c r="E122" s="150" t="s">
        <v>19</v>
      </c>
      <c r="F122" s="151" t="s">
        <v>2877</v>
      </c>
      <c r="H122" s="152">
        <v>6.641</v>
      </c>
      <c r="I122" s="153"/>
      <c r="L122" s="149"/>
      <c r="M122" s="154"/>
      <c r="T122" s="155"/>
      <c r="AT122" s="150" t="s">
        <v>171</v>
      </c>
      <c r="AU122" s="150" t="s">
        <v>79</v>
      </c>
      <c r="AV122" s="12" t="s">
        <v>79</v>
      </c>
      <c r="AW122" s="12" t="s">
        <v>31</v>
      </c>
      <c r="AX122" s="12" t="s">
        <v>69</v>
      </c>
      <c r="AY122" s="150" t="s">
        <v>160</v>
      </c>
    </row>
    <row r="123" spans="2:65" s="12" customFormat="1" ht="11.25">
      <c r="B123" s="149"/>
      <c r="D123" s="145" t="s">
        <v>171</v>
      </c>
      <c r="E123" s="150" t="s">
        <v>19</v>
      </c>
      <c r="F123" s="151" t="s">
        <v>2878</v>
      </c>
      <c r="H123" s="152">
        <v>10.063000000000001</v>
      </c>
      <c r="I123" s="153"/>
      <c r="L123" s="149"/>
      <c r="M123" s="154"/>
      <c r="T123" s="155"/>
      <c r="AT123" s="150" t="s">
        <v>171</v>
      </c>
      <c r="AU123" s="150" t="s">
        <v>79</v>
      </c>
      <c r="AV123" s="12" t="s">
        <v>79</v>
      </c>
      <c r="AW123" s="12" t="s">
        <v>31</v>
      </c>
      <c r="AX123" s="12" t="s">
        <v>69</v>
      </c>
      <c r="AY123" s="150" t="s">
        <v>160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2879</v>
      </c>
      <c r="H124" s="152">
        <v>7.5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69</v>
      </c>
      <c r="AY124" s="150" t="s">
        <v>160</v>
      </c>
    </row>
    <row r="125" spans="2:65" s="13" customFormat="1" ht="11.25">
      <c r="B125" s="156"/>
      <c r="D125" s="145" t="s">
        <v>171</v>
      </c>
      <c r="E125" s="157" t="s">
        <v>2169</v>
      </c>
      <c r="F125" s="158" t="s">
        <v>184</v>
      </c>
      <c r="H125" s="159">
        <v>124.50100000000002</v>
      </c>
      <c r="I125" s="160"/>
      <c r="L125" s="156"/>
      <c r="M125" s="161"/>
      <c r="T125" s="162"/>
      <c r="AT125" s="157" t="s">
        <v>171</v>
      </c>
      <c r="AU125" s="157" t="s">
        <v>79</v>
      </c>
      <c r="AV125" s="13" t="s">
        <v>167</v>
      </c>
      <c r="AW125" s="13" t="s">
        <v>31</v>
      </c>
      <c r="AX125" s="13" t="s">
        <v>77</v>
      </c>
      <c r="AY125" s="157" t="s">
        <v>160</v>
      </c>
    </row>
    <row r="126" spans="2:65" s="1" customFormat="1" ht="24.2" customHeight="1">
      <c r="B126" s="33"/>
      <c r="C126" s="132" t="s">
        <v>199</v>
      </c>
      <c r="D126" s="132" t="s">
        <v>162</v>
      </c>
      <c r="E126" s="133" t="s">
        <v>1273</v>
      </c>
      <c r="F126" s="134" t="s">
        <v>1274</v>
      </c>
      <c r="G126" s="135" t="s">
        <v>165</v>
      </c>
      <c r="H126" s="136">
        <v>124.501</v>
      </c>
      <c r="I126" s="137"/>
      <c r="J126" s="138">
        <f>ROUND(I126*H126,2)</f>
        <v>0</v>
      </c>
      <c r="K126" s="134" t="s">
        <v>1251</v>
      </c>
      <c r="L126" s="33"/>
      <c r="M126" s="139" t="s">
        <v>19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167</v>
      </c>
      <c r="AT126" s="143" t="s">
        <v>162</v>
      </c>
      <c r="AU126" s="143" t="s">
        <v>79</v>
      </c>
      <c r="AY126" s="18" t="s">
        <v>160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77</v>
      </c>
      <c r="BK126" s="144">
        <f>ROUND(I126*H126,2)</f>
        <v>0</v>
      </c>
      <c r="BL126" s="18" t="s">
        <v>167</v>
      </c>
      <c r="BM126" s="143" t="s">
        <v>2880</v>
      </c>
    </row>
    <row r="127" spans="2:65" s="1" customFormat="1" ht="19.5">
      <c r="B127" s="33"/>
      <c r="D127" s="145" t="s">
        <v>169</v>
      </c>
      <c r="F127" s="146" t="s">
        <v>1276</v>
      </c>
      <c r="I127" s="147"/>
      <c r="L127" s="33"/>
      <c r="M127" s="148"/>
      <c r="T127" s="54"/>
      <c r="AT127" s="18" t="s">
        <v>169</v>
      </c>
      <c r="AU127" s="18" t="s">
        <v>79</v>
      </c>
    </row>
    <row r="128" spans="2:65" s="1" customFormat="1" ht="11.25">
      <c r="B128" s="33"/>
      <c r="D128" s="193" t="s">
        <v>1254</v>
      </c>
      <c r="F128" s="194" t="s">
        <v>1277</v>
      </c>
      <c r="I128" s="147"/>
      <c r="L128" s="33"/>
      <c r="M128" s="148"/>
      <c r="T128" s="54"/>
      <c r="AT128" s="18" t="s">
        <v>1254</v>
      </c>
      <c r="AU128" s="18" t="s">
        <v>79</v>
      </c>
    </row>
    <row r="129" spans="2:65" s="12" customFormat="1" ht="11.25">
      <c r="B129" s="149"/>
      <c r="D129" s="145" t="s">
        <v>171</v>
      </c>
      <c r="E129" s="150" t="s">
        <v>19</v>
      </c>
      <c r="F129" s="151" t="s">
        <v>2169</v>
      </c>
      <c r="H129" s="152">
        <v>124.501</v>
      </c>
      <c r="I129" s="153"/>
      <c r="L129" s="149"/>
      <c r="M129" s="154"/>
      <c r="T129" s="155"/>
      <c r="AT129" s="150" t="s">
        <v>171</v>
      </c>
      <c r="AU129" s="150" t="s">
        <v>79</v>
      </c>
      <c r="AV129" s="12" t="s">
        <v>79</v>
      </c>
      <c r="AW129" s="12" t="s">
        <v>31</v>
      </c>
      <c r="AX129" s="12" t="s">
        <v>77</v>
      </c>
      <c r="AY129" s="150" t="s">
        <v>160</v>
      </c>
    </row>
    <row r="130" spans="2:65" s="1" customFormat="1" ht="16.5" customHeight="1">
      <c r="B130" s="33"/>
      <c r="C130" s="132" t="s">
        <v>204</v>
      </c>
      <c r="D130" s="132" t="s">
        <v>162</v>
      </c>
      <c r="E130" s="133" t="s">
        <v>2227</v>
      </c>
      <c r="F130" s="134" t="s">
        <v>2228</v>
      </c>
      <c r="G130" s="135" t="s">
        <v>165</v>
      </c>
      <c r="H130" s="136">
        <v>11.875</v>
      </c>
      <c r="I130" s="137"/>
      <c r="J130" s="138">
        <f>ROUND(I130*H130,2)</f>
        <v>0</v>
      </c>
      <c r="K130" s="134" t="s">
        <v>1251</v>
      </c>
      <c r="L130" s="33"/>
      <c r="M130" s="139" t="s">
        <v>19</v>
      </c>
      <c r="N130" s="140" t="s">
        <v>40</v>
      </c>
      <c r="P130" s="141">
        <f>O130*H130</f>
        <v>0</v>
      </c>
      <c r="Q130" s="141">
        <v>0</v>
      </c>
      <c r="R130" s="141">
        <f>Q130*H130</f>
        <v>0</v>
      </c>
      <c r="S130" s="141">
        <v>0</v>
      </c>
      <c r="T130" s="142">
        <f>S130*H130</f>
        <v>0</v>
      </c>
      <c r="AR130" s="143" t="s">
        <v>167</v>
      </c>
      <c r="AT130" s="143" t="s">
        <v>162</v>
      </c>
      <c r="AU130" s="143" t="s">
        <v>79</v>
      </c>
      <c r="AY130" s="18" t="s">
        <v>160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77</v>
      </c>
      <c r="BK130" s="144">
        <f>ROUND(I130*H130,2)</f>
        <v>0</v>
      </c>
      <c r="BL130" s="18" t="s">
        <v>167</v>
      </c>
      <c r="BM130" s="143" t="s">
        <v>2881</v>
      </c>
    </row>
    <row r="131" spans="2:65" s="1" customFormat="1" ht="19.5">
      <c r="B131" s="33"/>
      <c r="D131" s="145" t="s">
        <v>169</v>
      </c>
      <c r="F131" s="146" t="s">
        <v>2230</v>
      </c>
      <c r="I131" s="147"/>
      <c r="L131" s="33"/>
      <c r="M131" s="148"/>
      <c r="T131" s="54"/>
      <c r="AT131" s="18" t="s">
        <v>169</v>
      </c>
      <c r="AU131" s="18" t="s">
        <v>79</v>
      </c>
    </row>
    <row r="132" spans="2:65" s="1" customFormat="1" ht="11.25">
      <c r="B132" s="33"/>
      <c r="D132" s="193" t="s">
        <v>1254</v>
      </c>
      <c r="F132" s="194" t="s">
        <v>2231</v>
      </c>
      <c r="I132" s="147"/>
      <c r="L132" s="33"/>
      <c r="M132" s="148"/>
      <c r="T132" s="54"/>
      <c r="AT132" s="18" t="s">
        <v>1254</v>
      </c>
      <c r="AU132" s="18" t="s">
        <v>79</v>
      </c>
    </row>
    <row r="133" spans="2:65" s="12" customFormat="1" ht="11.25">
      <c r="B133" s="149"/>
      <c r="D133" s="145" t="s">
        <v>171</v>
      </c>
      <c r="E133" s="150" t="s">
        <v>19</v>
      </c>
      <c r="F133" s="151" t="s">
        <v>2882</v>
      </c>
      <c r="H133" s="152">
        <v>3.75</v>
      </c>
      <c r="I133" s="153"/>
      <c r="L133" s="149"/>
      <c r="M133" s="154"/>
      <c r="T133" s="155"/>
      <c r="AT133" s="150" t="s">
        <v>171</v>
      </c>
      <c r="AU133" s="150" t="s">
        <v>79</v>
      </c>
      <c r="AV133" s="12" t="s">
        <v>79</v>
      </c>
      <c r="AW133" s="12" t="s">
        <v>31</v>
      </c>
      <c r="AX133" s="12" t="s">
        <v>69</v>
      </c>
      <c r="AY133" s="150" t="s">
        <v>160</v>
      </c>
    </row>
    <row r="134" spans="2:65" s="12" customFormat="1" ht="11.25">
      <c r="B134" s="149"/>
      <c r="D134" s="145" t="s">
        <v>171</v>
      </c>
      <c r="E134" s="150" t="s">
        <v>19</v>
      </c>
      <c r="F134" s="151" t="s">
        <v>2883</v>
      </c>
      <c r="H134" s="152">
        <v>8.125</v>
      </c>
      <c r="I134" s="153"/>
      <c r="L134" s="149"/>
      <c r="M134" s="154"/>
      <c r="T134" s="155"/>
      <c r="AT134" s="150" t="s">
        <v>171</v>
      </c>
      <c r="AU134" s="150" t="s">
        <v>79</v>
      </c>
      <c r="AV134" s="12" t="s">
        <v>79</v>
      </c>
      <c r="AW134" s="12" t="s">
        <v>31</v>
      </c>
      <c r="AX134" s="12" t="s">
        <v>69</v>
      </c>
      <c r="AY134" s="150" t="s">
        <v>160</v>
      </c>
    </row>
    <row r="135" spans="2:65" s="13" customFormat="1" ht="11.25">
      <c r="B135" s="156"/>
      <c r="D135" s="145" t="s">
        <v>171</v>
      </c>
      <c r="E135" s="157" t="s">
        <v>19</v>
      </c>
      <c r="F135" s="158" t="s">
        <v>184</v>
      </c>
      <c r="H135" s="159">
        <v>11.875</v>
      </c>
      <c r="I135" s="160"/>
      <c r="L135" s="156"/>
      <c r="M135" s="161"/>
      <c r="T135" s="162"/>
      <c r="AT135" s="157" t="s">
        <v>171</v>
      </c>
      <c r="AU135" s="157" t="s">
        <v>79</v>
      </c>
      <c r="AV135" s="13" t="s">
        <v>167</v>
      </c>
      <c r="AW135" s="13" t="s">
        <v>31</v>
      </c>
      <c r="AX135" s="13" t="s">
        <v>77</v>
      </c>
      <c r="AY135" s="157" t="s">
        <v>160</v>
      </c>
    </row>
    <row r="136" spans="2:65" s="1" customFormat="1" ht="16.5" customHeight="1">
      <c r="B136" s="33"/>
      <c r="C136" s="132" t="s">
        <v>211</v>
      </c>
      <c r="D136" s="132" t="s">
        <v>162</v>
      </c>
      <c r="E136" s="133" t="s">
        <v>2233</v>
      </c>
      <c r="F136" s="134" t="s">
        <v>2234</v>
      </c>
      <c r="G136" s="135" t="s">
        <v>165</v>
      </c>
      <c r="H136" s="136">
        <v>17.562999999999999</v>
      </c>
      <c r="I136" s="137"/>
      <c r="J136" s="138">
        <f>ROUND(I136*H136,2)</f>
        <v>0</v>
      </c>
      <c r="K136" s="134" t="s">
        <v>1251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2884</v>
      </c>
    </row>
    <row r="137" spans="2:65" s="1" customFormat="1" ht="19.5">
      <c r="B137" s="33"/>
      <c r="D137" s="145" t="s">
        <v>169</v>
      </c>
      <c r="F137" s="146" t="s">
        <v>2236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" customFormat="1" ht="11.25">
      <c r="B138" s="33"/>
      <c r="D138" s="193" t="s">
        <v>1254</v>
      </c>
      <c r="F138" s="194" t="s">
        <v>2237</v>
      </c>
      <c r="I138" s="147"/>
      <c r="L138" s="33"/>
      <c r="M138" s="148"/>
      <c r="T138" s="54"/>
      <c r="AT138" s="18" t="s">
        <v>1254</v>
      </c>
      <c r="AU138" s="18" t="s">
        <v>79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2885</v>
      </c>
      <c r="H139" s="152">
        <v>10.063000000000001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69</v>
      </c>
      <c r="AY139" s="150" t="s">
        <v>160</v>
      </c>
    </row>
    <row r="140" spans="2:65" s="12" customFormat="1" ht="11.25">
      <c r="B140" s="149"/>
      <c r="D140" s="145" t="s">
        <v>171</v>
      </c>
      <c r="E140" s="150" t="s">
        <v>19</v>
      </c>
      <c r="F140" s="151" t="s">
        <v>2879</v>
      </c>
      <c r="H140" s="152">
        <v>7.5</v>
      </c>
      <c r="I140" s="153"/>
      <c r="L140" s="149"/>
      <c r="M140" s="154"/>
      <c r="T140" s="155"/>
      <c r="AT140" s="150" t="s">
        <v>171</v>
      </c>
      <c r="AU140" s="150" t="s">
        <v>79</v>
      </c>
      <c r="AV140" s="12" t="s">
        <v>79</v>
      </c>
      <c r="AW140" s="12" t="s">
        <v>31</v>
      </c>
      <c r="AX140" s="12" t="s">
        <v>69</v>
      </c>
      <c r="AY140" s="150" t="s">
        <v>160</v>
      </c>
    </row>
    <row r="141" spans="2:65" s="13" customFormat="1" ht="11.25">
      <c r="B141" s="156"/>
      <c r="D141" s="145" t="s">
        <v>171</v>
      </c>
      <c r="E141" s="157" t="s">
        <v>2845</v>
      </c>
      <c r="F141" s="158" t="s">
        <v>184</v>
      </c>
      <c r="H141" s="159">
        <v>17.563000000000002</v>
      </c>
      <c r="I141" s="160"/>
      <c r="L141" s="156"/>
      <c r="M141" s="161"/>
      <c r="T141" s="162"/>
      <c r="AT141" s="157" t="s">
        <v>171</v>
      </c>
      <c r="AU141" s="157" t="s">
        <v>79</v>
      </c>
      <c r="AV141" s="13" t="s">
        <v>167</v>
      </c>
      <c r="AW141" s="13" t="s">
        <v>31</v>
      </c>
      <c r="AX141" s="13" t="s">
        <v>77</v>
      </c>
      <c r="AY141" s="157" t="s">
        <v>160</v>
      </c>
    </row>
    <row r="142" spans="2:65" s="1" customFormat="1" ht="16.5" customHeight="1">
      <c r="B142" s="33"/>
      <c r="C142" s="163" t="s">
        <v>216</v>
      </c>
      <c r="D142" s="163" t="s">
        <v>200</v>
      </c>
      <c r="E142" s="164" t="s">
        <v>2240</v>
      </c>
      <c r="F142" s="165" t="s">
        <v>2241</v>
      </c>
      <c r="G142" s="166" t="s">
        <v>233</v>
      </c>
      <c r="H142" s="167">
        <v>35.125999999999998</v>
      </c>
      <c r="I142" s="168"/>
      <c r="J142" s="169">
        <f>ROUND(I142*H142,2)</f>
        <v>0</v>
      </c>
      <c r="K142" s="165" t="s">
        <v>1251</v>
      </c>
      <c r="L142" s="170"/>
      <c r="M142" s="171" t="s">
        <v>19</v>
      </c>
      <c r="N142" s="172" t="s">
        <v>40</v>
      </c>
      <c r="P142" s="141">
        <f>O142*H142</f>
        <v>0</v>
      </c>
      <c r="Q142" s="141">
        <v>1</v>
      </c>
      <c r="R142" s="141">
        <f>Q142*H142</f>
        <v>35.125999999999998</v>
      </c>
      <c r="S142" s="141">
        <v>0</v>
      </c>
      <c r="T142" s="142">
        <f>S142*H142</f>
        <v>0</v>
      </c>
      <c r="AR142" s="143" t="s">
        <v>204</v>
      </c>
      <c r="AT142" s="143" t="s">
        <v>200</v>
      </c>
      <c r="AU142" s="143" t="s">
        <v>79</v>
      </c>
      <c r="AY142" s="18" t="s">
        <v>160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77</v>
      </c>
      <c r="BK142" s="144">
        <f>ROUND(I142*H142,2)</f>
        <v>0</v>
      </c>
      <c r="BL142" s="18" t="s">
        <v>167</v>
      </c>
      <c r="BM142" s="143" t="s">
        <v>2886</v>
      </c>
    </row>
    <row r="143" spans="2:65" s="1" customFormat="1" ht="11.25">
      <c r="B143" s="33"/>
      <c r="D143" s="145" t="s">
        <v>169</v>
      </c>
      <c r="F143" s="146" t="s">
        <v>2241</v>
      </c>
      <c r="I143" s="147"/>
      <c r="L143" s="33"/>
      <c r="M143" s="148"/>
      <c r="T143" s="54"/>
      <c r="AT143" s="18" t="s">
        <v>169</v>
      </c>
      <c r="AU143" s="18" t="s">
        <v>79</v>
      </c>
    </row>
    <row r="144" spans="2:65" s="12" customFormat="1" ht="11.25">
      <c r="B144" s="149"/>
      <c r="D144" s="145" t="s">
        <v>171</v>
      </c>
      <c r="E144" s="150" t="s">
        <v>19</v>
      </c>
      <c r="F144" s="151" t="s">
        <v>2887</v>
      </c>
      <c r="H144" s="152">
        <v>35.125999999999998</v>
      </c>
      <c r="I144" s="153"/>
      <c r="L144" s="149"/>
      <c r="M144" s="154"/>
      <c r="T144" s="155"/>
      <c r="AT144" s="150" t="s">
        <v>171</v>
      </c>
      <c r="AU144" s="150" t="s">
        <v>79</v>
      </c>
      <c r="AV144" s="12" t="s">
        <v>79</v>
      </c>
      <c r="AW144" s="12" t="s">
        <v>31</v>
      </c>
      <c r="AX144" s="12" t="s">
        <v>77</v>
      </c>
      <c r="AY144" s="150" t="s">
        <v>160</v>
      </c>
    </row>
    <row r="145" spans="2:65" s="1" customFormat="1" ht="16.5" customHeight="1">
      <c r="B145" s="33"/>
      <c r="C145" s="132" t="s">
        <v>221</v>
      </c>
      <c r="D145" s="132" t="s">
        <v>162</v>
      </c>
      <c r="E145" s="133" t="s">
        <v>2244</v>
      </c>
      <c r="F145" s="134" t="s">
        <v>2245</v>
      </c>
      <c r="G145" s="135" t="s">
        <v>165</v>
      </c>
      <c r="H145" s="136">
        <v>17.562999999999999</v>
      </c>
      <c r="I145" s="137"/>
      <c r="J145" s="138">
        <f>ROUND(I145*H145,2)</f>
        <v>0</v>
      </c>
      <c r="K145" s="134" t="s">
        <v>1251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167</v>
      </c>
      <c r="AT145" s="143" t="s">
        <v>162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2888</v>
      </c>
    </row>
    <row r="146" spans="2:65" s="1" customFormat="1" ht="19.5">
      <c r="B146" s="33"/>
      <c r="D146" s="145" t="s">
        <v>169</v>
      </c>
      <c r="F146" s="146" t="s">
        <v>2247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" customFormat="1" ht="11.25">
      <c r="B147" s="33"/>
      <c r="D147" s="193" t="s">
        <v>1254</v>
      </c>
      <c r="F147" s="194" t="s">
        <v>2248</v>
      </c>
      <c r="I147" s="147"/>
      <c r="L147" s="33"/>
      <c r="M147" s="148"/>
      <c r="T147" s="54"/>
      <c r="AT147" s="18" t="s">
        <v>1254</v>
      </c>
      <c r="AU147" s="18" t="s">
        <v>79</v>
      </c>
    </row>
    <row r="148" spans="2:65" s="12" customFormat="1" ht="11.25">
      <c r="B148" s="149"/>
      <c r="D148" s="145" t="s">
        <v>171</v>
      </c>
      <c r="E148" s="150" t="s">
        <v>19</v>
      </c>
      <c r="F148" s="151" t="s">
        <v>2845</v>
      </c>
      <c r="H148" s="152">
        <v>17.562999999999999</v>
      </c>
      <c r="I148" s="153"/>
      <c r="L148" s="149"/>
      <c r="M148" s="154"/>
      <c r="T148" s="155"/>
      <c r="AT148" s="150" t="s">
        <v>171</v>
      </c>
      <c r="AU148" s="150" t="s">
        <v>79</v>
      </c>
      <c r="AV148" s="12" t="s">
        <v>79</v>
      </c>
      <c r="AW148" s="12" t="s">
        <v>31</v>
      </c>
      <c r="AX148" s="12" t="s">
        <v>77</v>
      </c>
      <c r="AY148" s="150" t="s">
        <v>160</v>
      </c>
    </row>
    <row r="149" spans="2:65" s="1" customFormat="1" ht="16.5" customHeight="1">
      <c r="B149" s="33"/>
      <c r="C149" s="132" t="s">
        <v>8</v>
      </c>
      <c r="D149" s="132" t="s">
        <v>162</v>
      </c>
      <c r="E149" s="133" t="s">
        <v>2252</v>
      </c>
      <c r="F149" s="134" t="s">
        <v>2253</v>
      </c>
      <c r="G149" s="135" t="s">
        <v>165</v>
      </c>
      <c r="H149" s="136">
        <v>54.12</v>
      </c>
      <c r="I149" s="137"/>
      <c r="J149" s="138">
        <f>ROUND(I149*H149,2)</f>
        <v>0</v>
      </c>
      <c r="K149" s="134" t="s">
        <v>1251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167</v>
      </c>
      <c r="AT149" s="143" t="s">
        <v>162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167</v>
      </c>
      <c r="BM149" s="143" t="s">
        <v>2889</v>
      </c>
    </row>
    <row r="150" spans="2:65" s="1" customFormat="1" ht="11.25">
      <c r="B150" s="33"/>
      <c r="D150" s="145" t="s">
        <v>169</v>
      </c>
      <c r="F150" s="146" t="s">
        <v>2255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" customFormat="1" ht="11.25">
      <c r="B151" s="33"/>
      <c r="D151" s="193" t="s">
        <v>1254</v>
      </c>
      <c r="F151" s="194" t="s">
        <v>2256</v>
      </c>
      <c r="I151" s="147"/>
      <c r="L151" s="33"/>
      <c r="M151" s="148"/>
      <c r="T151" s="54"/>
      <c r="AT151" s="18" t="s">
        <v>1254</v>
      </c>
      <c r="AU151" s="18" t="s">
        <v>79</v>
      </c>
    </row>
    <row r="152" spans="2:65" s="12" customFormat="1" ht="11.25">
      <c r="B152" s="149"/>
      <c r="D152" s="145" t="s">
        <v>171</v>
      </c>
      <c r="E152" s="150" t="s">
        <v>19</v>
      </c>
      <c r="F152" s="151" t="s">
        <v>2890</v>
      </c>
      <c r="H152" s="152">
        <v>54.12</v>
      </c>
      <c r="I152" s="153"/>
      <c r="L152" s="149"/>
      <c r="M152" s="154"/>
      <c r="T152" s="155"/>
      <c r="AT152" s="150" t="s">
        <v>171</v>
      </c>
      <c r="AU152" s="150" t="s">
        <v>79</v>
      </c>
      <c r="AV152" s="12" t="s">
        <v>79</v>
      </c>
      <c r="AW152" s="12" t="s">
        <v>31</v>
      </c>
      <c r="AX152" s="12" t="s">
        <v>69</v>
      </c>
      <c r="AY152" s="150" t="s">
        <v>160</v>
      </c>
    </row>
    <row r="153" spans="2:65" s="13" customFormat="1" ht="11.25">
      <c r="B153" s="156"/>
      <c r="D153" s="145" t="s">
        <v>171</v>
      </c>
      <c r="E153" s="157" t="s">
        <v>2839</v>
      </c>
      <c r="F153" s="158" t="s">
        <v>184</v>
      </c>
      <c r="H153" s="159">
        <v>54.12</v>
      </c>
      <c r="I153" s="160"/>
      <c r="L153" s="156"/>
      <c r="M153" s="161"/>
      <c r="T153" s="162"/>
      <c r="AT153" s="157" t="s">
        <v>171</v>
      </c>
      <c r="AU153" s="157" t="s">
        <v>79</v>
      </c>
      <c r="AV153" s="13" t="s">
        <v>167</v>
      </c>
      <c r="AW153" s="13" t="s">
        <v>31</v>
      </c>
      <c r="AX153" s="13" t="s">
        <v>77</v>
      </c>
      <c r="AY153" s="157" t="s">
        <v>160</v>
      </c>
    </row>
    <row r="154" spans="2:65" s="1" customFormat="1" ht="16.5" customHeight="1">
      <c r="B154" s="33"/>
      <c r="C154" s="163" t="s">
        <v>238</v>
      </c>
      <c r="D154" s="163" t="s">
        <v>200</v>
      </c>
      <c r="E154" s="164" t="s">
        <v>2258</v>
      </c>
      <c r="F154" s="165" t="s">
        <v>2259</v>
      </c>
      <c r="G154" s="166" t="s">
        <v>233</v>
      </c>
      <c r="H154" s="167">
        <v>97.415999999999997</v>
      </c>
      <c r="I154" s="168"/>
      <c r="J154" s="169">
        <f>ROUND(I154*H154,2)</f>
        <v>0</v>
      </c>
      <c r="K154" s="165" t="s">
        <v>1251</v>
      </c>
      <c r="L154" s="170"/>
      <c r="M154" s="171" t="s">
        <v>19</v>
      </c>
      <c r="N154" s="172" t="s">
        <v>40</v>
      </c>
      <c r="P154" s="141">
        <f>O154*H154</f>
        <v>0</v>
      </c>
      <c r="Q154" s="141">
        <v>1</v>
      </c>
      <c r="R154" s="141">
        <f>Q154*H154</f>
        <v>97.415999999999997</v>
      </c>
      <c r="S154" s="141">
        <v>0</v>
      </c>
      <c r="T154" s="142">
        <f>S154*H154</f>
        <v>0</v>
      </c>
      <c r="AR154" s="143" t="s">
        <v>204</v>
      </c>
      <c r="AT154" s="143" t="s">
        <v>200</v>
      </c>
      <c r="AU154" s="143" t="s">
        <v>79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167</v>
      </c>
      <c r="BM154" s="143" t="s">
        <v>2891</v>
      </c>
    </row>
    <row r="155" spans="2:65" s="1" customFormat="1" ht="11.25">
      <c r="B155" s="33"/>
      <c r="D155" s="145" t="s">
        <v>169</v>
      </c>
      <c r="F155" s="146" t="s">
        <v>2259</v>
      </c>
      <c r="I155" s="147"/>
      <c r="L155" s="33"/>
      <c r="M155" s="148"/>
      <c r="T155" s="54"/>
      <c r="AT155" s="18" t="s">
        <v>169</v>
      </c>
      <c r="AU155" s="18" t="s">
        <v>79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2892</v>
      </c>
      <c r="H156" s="152">
        <v>97.415999999999997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77</v>
      </c>
      <c r="AY156" s="150" t="s">
        <v>160</v>
      </c>
    </row>
    <row r="157" spans="2:65" s="1" customFormat="1" ht="16.5" customHeight="1">
      <c r="B157" s="33"/>
      <c r="C157" s="132" t="s">
        <v>245</v>
      </c>
      <c r="D157" s="132" t="s">
        <v>162</v>
      </c>
      <c r="E157" s="133" t="s">
        <v>2893</v>
      </c>
      <c r="F157" s="134" t="s">
        <v>2894</v>
      </c>
      <c r="G157" s="135" t="s">
        <v>187</v>
      </c>
      <c r="H157" s="136">
        <v>52.325000000000003</v>
      </c>
      <c r="I157" s="137"/>
      <c r="J157" s="138">
        <f>ROUND(I157*H157,2)</f>
        <v>0</v>
      </c>
      <c r="K157" s="134" t="s">
        <v>1251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2895</v>
      </c>
    </row>
    <row r="158" spans="2:65" s="1" customFormat="1" ht="11.25">
      <c r="B158" s="33"/>
      <c r="D158" s="145" t="s">
        <v>169</v>
      </c>
      <c r="F158" s="146" t="s">
        <v>2896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" customFormat="1" ht="11.25">
      <c r="B159" s="33"/>
      <c r="D159" s="193" t="s">
        <v>1254</v>
      </c>
      <c r="F159" s="194" t="s">
        <v>2897</v>
      </c>
      <c r="I159" s="147"/>
      <c r="L159" s="33"/>
      <c r="M159" s="148"/>
      <c r="T159" s="54"/>
      <c r="AT159" s="18" t="s">
        <v>1254</v>
      </c>
      <c r="AU159" s="18" t="s">
        <v>79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2898</v>
      </c>
      <c r="H160" s="152">
        <v>21.5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69</v>
      </c>
      <c r="AY160" s="150" t="s">
        <v>160</v>
      </c>
    </row>
    <row r="161" spans="2:65" s="12" customFormat="1" ht="11.25">
      <c r="B161" s="149"/>
      <c r="D161" s="145" t="s">
        <v>171</v>
      </c>
      <c r="E161" s="150" t="s">
        <v>19</v>
      </c>
      <c r="F161" s="151" t="s">
        <v>2899</v>
      </c>
      <c r="H161" s="152">
        <v>30.824999999999999</v>
      </c>
      <c r="I161" s="153"/>
      <c r="L161" s="149"/>
      <c r="M161" s="154"/>
      <c r="T161" s="155"/>
      <c r="AT161" s="150" t="s">
        <v>171</v>
      </c>
      <c r="AU161" s="150" t="s">
        <v>79</v>
      </c>
      <c r="AV161" s="12" t="s">
        <v>79</v>
      </c>
      <c r="AW161" s="12" t="s">
        <v>31</v>
      </c>
      <c r="AX161" s="12" t="s">
        <v>69</v>
      </c>
      <c r="AY161" s="150" t="s">
        <v>160</v>
      </c>
    </row>
    <row r="162" spans="2:65" s="13" customFormat="1" ht="11.25">
      <c r="B162" s="156"/>
      <c r="D162" s="145" t="s">
        <v>171</v>
      </c>
      <c r="E162" s="157" t="s">
        <v>19</v>
      </c>
      <c r="F162" s="158" t="s">
        <v>184</v>
      </c>
      <c r="H162" s="159">
        <v>52.325000000000003</v>
      </c>
      <c r="I162" s="160"/>
      <c r="L162" s="156"/>
      <c r="M162" s="161"/>
      <c r="T162" s="162"/>
      <c r="AT162" s="157" t="s">
        <v>171</v>
      </c>
      <c r="AU162" s="157" t="s">
        <v>79</v>
      </c>
      <c r="AV162" s="13" t="s">
        <v>167</v>
      </c>
      <c r="AW162" s="13" t="s">
        <v>31</v>
      </c>
      <c r="AX162" s="13" t="s">
        <v>77</v>
      </c>
      <c r="AY162" s="157" t="s">
        <v>160</v>
      </c>
    </row>
    <row r="163" spans="2:65" s="1" customFormat="1" ht="16.5" customHeight="1">
      <c r="B163" s="33"/>
      <c r="C163" s="132" t="s">
        <v>253</v>
      </c>
      <c r="D163" s="132" t="s">
        <v>162</v>
      </c>
      <c r="E163" s="133" t="s">
        <v>2900</v>
      </c>
      <c r="F163" s="134" t="s">
        <v>2901</v>
      </c>
      <c r="G163" s="135" t="s">
        <v>187</v>
      </c>
      <c r="H163" s="136">
        <v>52.325000000000003</v>
      </c>
      <c r="I163" s="137"/>
      <c r="J163" s="138">
        <f>ROUND(I163*H163,2)</f>
        <v>0</v>
      </c>
      <c r="K163" s="134" t="s">
        <v>1251</v>
      </c>
      <c r="L163" s="33"/>
      <c r="M163" s="139" t="s">
        <v>19</v>
      </c>
      <c r="N163" s="140" t="s">
        <v>40</v>
      </c>
      <c r="P163" s="141">
        <f>O163*H163</f>
        <v>0</v>
      </c>
      <c r="Q163" s="141">
        <v>1.2700000000000001E-3</v>
      </c>
      <c r="R163" s="141">
        <f>Q163*H163</f>
        <v>6.6452750000000005E-2</v>
      </c>
      <c r="S163" s="141">
        <v>0</v>
      </c>
      <c r="T163" s="142">
        <f>S163*H163</f>
        <v>0</v>
      </c>
      <c r="AR163" s="143" t="s">
        <v>167</v>
      </c>
      <c r="AT163" s="143" t="s">
        <v>162</v>
      </c>
      <c r="AU163" s="143" t="s">
        <v>79</v>
      </c>
      <c r="AY163" s="18" t="s">
        <v>160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77</v>
      </c>
      <c r="BK163" s="144">
        <f>ROUND(I163*H163,2)</f>
        <v>0</v>
      </c>
      <c r="BL163" s="18" t="s">
        <v>167</v>
      </c>
      <c r="BM163" s="143" t="s">
        <v>2902</v>
      </c>
    </row>
    <row r="164" spans="2:65" s="1" customFormat="1" ht="11.25">
      <c r="B164" s="33"/>
      <c r="D164" s="145" t="s">
        <v>169</v>
      </c>
      <c r="F164" s="146" t="s">
        <v>2901</v>
      </c>
      <c r="I164" s="147"/>
      <c r="L164" s="33"/>
      <c r="M164" s="148"/>
      <c r="T164" s="54"/>
      <c r="AT164" s="18" t="s">
        <v>169</v>
      </c>
      <c r="AU164" s="18" t="s">
        <v>79</v>
      </c>
    </row>
    <row r="165" spans="2:65" s="1" customFormat="1" ht="11.25">
      <c r="B165" s="33"/>
      <c r="D165" s="193" t="s">
        <v>1254</v>
      </c>
      <c r="F165" s="194" t="s">
        <v>2903</v>
      </c>
      <c r="I165" s="147"/>
      <c r="L165" s="33"/>
      <c r="M165" s="148"/>
      <c r="T165" s="54"/>
      <c r="AT165" s="18" t="s">
        <v>1254</v>
      </c>
      <c r="AU165" s="18" t="s">
        <v>79</v>
      </c>
    </row>
    <row r="166" spans="2:65" s="1" customFormat="1" ht="16.5" customHeight="1">
      <c r="B166" s="33"/>
      <c r="C166" s="163" t="s">
        <v>259</v>
      </c>
      <c r="D166" s="163" t="s">
        <v>200</v>
      </c>
      <c r="E166" s="164" t="s">
        <v>1324</v>
      </c>
      <c r="F166" s="165" t="s">
        <v>202</v>
      </c>
      <c r="G166" s="166" t="s">
        <v>203</v>
      </c>
      <c r="H166" s="167">
        <v>1.3080000000000001</v>
      </c>
      <c r="I166" s="168"/>
      <c r="J166" s="169">
        <f>ROUND(I166*H166,2)</f>
        <v>0</v>
      </c>
      <c r="K166" s="165" t="s">
        <v>1251</v>
      </c>
      <c r="L166" s="170"/>
      <c r="M166" s="171" t="s">
        <v>19</v>
      </c>
      <c r="N166" s="172" t="s">
        <v>40</v>
      </c>
      <c r="P166" s="141">
        <f>O166*H166</f>
        <v>0</v>
      </c>
      <c r="Q166" s="141">
        <v>1E-3</v>
      </c>
      <c r="R166" s="141">
        <f>Q166*H166</f>
        <v>1.3080000000000001E-3</v>
      </c>
      <c r="S166" s="141">
        <v>0</v>
      </c>
      <c r="T166" s="142">
        <f>S166*H166</f>
        <v>0</v>
      </c>
      <c r="AR166" s="143" t="s">
        <v>204</v>
      </c>
      <c r="AT166" s="143" t="s">
        <v>200</v>
      </c>
      <c r="AU166" s="143" t="s">
        <v>79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2904</v>
      </c>
    </row>
    <row r="167" spans="2:65" s="1" customFormat="1" ht="11.25">
      <c r="B167" s="33"/>
      <c r="D167" s="145" t="s">
        <v>169</v>
      </c>
      <c r="F167" s="146" t="s">
        <v>202</v>
      </c>
      <c r="I167" s="147"/>
      <c r="L167" s="33"/>
      <c r="M167" s="148"/>
      <c r="T167" s="54"/>
      <c r="AT167" s="18" t="s">
        <v>169</v>
      </c>
      <c r="AU167" s="18" t="s">
        <v>79</v>
      </c>
    </row>
    <row r="168" spans="2:65" s="12" customFormat="1" ht="11.25">
      <c r="B168" s="149"/>
      <c r="D168" s="145" t="s">
        <v>171</v>
      </c>
      <c r="E168" s="150" t="s">
        <v>19</v>
      </c>
      <c r="F168" s="151" t="s">
        <v>2905</v>
      </c>
      <c r="H168" s="152">
        <v>1.3080000000000001</v>
      </c>
      <c r="I168" s="153"/>
      <c r="L168" s="149"/>
      <c r="M168" s="154"/>
      <c r="T168" s="155"/>
      <c r="AT168" s="150" t="s">
        <v>171</v>
      </c>
      <c r="AU168" s="150" t="s">
        <v>79</v>
      </c>
      <c r="AV168" s="12" t="s">
        <v>79</v>
      </c>
      <c r="AW168" s="12" t="s">
        <v>31</v>
      </c>
      <c r="AX168" s="12" t="s">
        <v>77</v>
      </c>
      <c r="AY168" s="150" t="s">
        <v>160</v>
      </c>
    </row>
    <row r="169" spans="2:65" s="1" customFormat="1" ht="16.5" customHeight="1">
      <c r="B169" s="33"/>
      <c r="C169" s="132" t="s">
        <v>265</v>
      </c>
      <c r="D169" s="132" t="s">
        <v>162</v>
      </c>
      <c r="E169" s="133" t="s">
        <v>1327</v>
      </c>
      <c r="F169" s="134" t="s">
        <v>1328</v>
      </c>
      <c r="G169" s="135" t="s">
        <v>187</v>
      </c>
      <c r="H169" s="136">
        <v>52.325000000000003</v>
      </c>
      <c r="I169" s="137"/>
      <c r="J169" s="138">
        <f>ROUND(I169*H169,2)</f>
        <v>0</v>
      </c>
      <c r="K169" s="134" t="s">
        <v>1251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167</v>
      </c>
      <c r="AT169" s="143" t="s">
        <v>162</v>
      </c>
      <c r="AU169" s="143" t="s">
        <v>79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2906</v>
      </c>
    </row>
    <row r="170" spans="2:65" s="1" customFormat="1" ht="11.25">
      <c r="B170" s="33"/>
      <c r="D170" s="145" t="s">
        <v>169</v>
      </c>
      <c r="F170" s="146" t="s">
        <v>1330</v>
      </c>
      <c r="I170" s="147"/>
      <c r="L170" s="33"/>
      <c r="M170" s="148"/>
      <c r="T170" s="54"/>
      <c r="AT170" s="18" t="s">
        <v>169</v>
      </c>
      <c r="AU170" s="18" t="s">
        <v>79</v>
      </c>
    </row>
    <row r="171" spans="2:65" s="1" customFormat="1" ht="11.25">
      <c r="B171" s="33"/>
      <c r="D171" s="193" t="s">
        <v>1254</v>
      </c>
      <c r="F171" s="194" t="s">
        <v>1331</v>
      </c>
      <c r="I171" s="147"/>
      <c r="L171" s="33"/>
      <c r="M171" s="148"/>
      <c r="T171" s="54"/>
      <c r="AT171" s="18" t="s">
        <v>1254</v>
      </c>
      <c r="AU171" s="18" t="s">
        <v>79</v>
      </c>
    </row>
    <row r="172" spans="2:65" s="1" customFormat="1" ht="16.5" customHeight="1">
      <c r="B172" s="33"/>
      <c r="C172" s="132" t="s">
        <v>273</v>
      </c>
      <c r="D172" s="132" t="s">
        <v>162</v>
      </c>
      <c r="E172" s="133" t="s">
        <v>1332</v>
      </c>
      <c r="F172" s="134" t="s">
        <v>1333</v>
      </c>
      <c r="G172" s="135" t="s">
        <v>165</v>
      </c>
      <c r="H172" s="136">
        <v>1.5</v>
      </c>
      <c r="I172" s="137"/>
      <c r="J172" s="138">
        <f>ROUND(I172*H172,2)</f>
        <v>0</v>
      </c>
      <c r="K172" s="134" t="s">
        <v>1251</v>
      </c>
      <c r="L172" s="33"/>
      <c r="M172" s="139" t="s">
        <v>19</v>
      </c>
      <c r="N172" s="140" t="s">
        <v>40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167</v>
      </c>
      <c r="AT172" s="143" t="s">
        <v>162</v>
      </c>
      <c r="AU172" s="143" t="s">
        <v>79</v>
      </c>
      <c r="AY172" s="18" t="s">
        <v>160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77</v>
      </c>
      <c r="BK172" s="144">
        <f>ROUND(I172*H172,2)</f>
        <v>0</v>
      </c>
      <c r="BL172" s="18" t="s">
        <v>167</v>
      </c>
      <c r="BM172" s="143" t="s">
        <v>2907</v>
      </c>
    </row>
    <row r="173" spans="2:65" s="1" customFormat="1" ht="11.25">
      <c r="B173" s="33"/>
      <c r="D173" s="145" t="s">
        <v>169</v>
      </c>
      <c r="F173" s="146" t="s">
        <v>1335</v>
      </c>
      <c r="I173" s="147"/>
      <c r="L173" s="33"/>
      <c r="M173" s="148"/>
      <c r="T173" s="54"/>
      <c r="AT173" s="18" t="s">
        <v>169</v>
      </c>
      <c r="AU173" s="18" t="s">
        <v>79</v>
      </c>
    </row>
    <row r="174" spans="2:65" s="1" customFormat="1" ht="11.25">
      <c r="B174" s="33"/>
      <c r="D174" s="193" t="s">
        <v>1254</v>
      </c>
      <c r="F174" s="194" t="s">
        <v>1336</v>
      </c>
      <c r="I174" s="147"/>
      <c r="L174" s="33"/>
      <c r="M174" s="148"/>
      <c r="T174" s="54"/>
      <c r="AT174" s="18" t="s">
        <v>1254</v>
      </c>
      <c r="AU174" s="18" t="s">
        <v>79</v>
      </c>
    </row>
    <row r="175" spans="2:65" s="11" customFormat="1" ht="22.9" customHeight="1">
      <c r="B175" s="120"/>
      <c r="D175" s="121" t="s">
        <v>68</v>
      </c>
      <c r="E175" s="130" t="s">
        <v>79</v>
      </c>
      <c r="F175" s="130" t="s">
        <v>1338</v>
      </c>
      <c r="I175" s="123"/>
      <c r="J175" s="131">
        <f>BK175</f>
        <v>0</v>
      </c>
      <c r="L175" s="120"/>
      <c r="M175" s="125"/>
      <c r="P175" s="126">
        <f>SUM(P176:P221)</f>
        <v>0</v>
      </c>
      <c r="R175" s="126">
        <f>SUM(R176:R221)</f>
        <v>46.227978759999992</v>
      </c>
      <c r="T175" s="127">
        <f>SUM(T176:T221)</f>
        <v>0</v>
      </c>
      <c r="AR175" s="121" t="s">
        <v>77</v>
      </c>
      <c r="AT175" s="128" t="s">
        <v>68</v>
      </c>
      <c r="AU175" s="128" t="s">
        <v>77</v>
      </c>
      <c r="AY175" s="121" t="s">
        <v>160</v>
      </c>
      <c r="BK175" s="129">
        <f>SUM(BK176:BK221)</f>
        <v>0</v>
      </c>
    </row>
    <row r="176" spans="2:65" s="1" customFormat="1" ht="24.2" customHeight="1">
      <c r="B176" s="33"/>
      <c r="C176" s="132" t="s">
        <v>279</v>
      </c>
      <c r="D176" s="132" t="s">
        <v>162</v>
      </c>
      <c r="E176" s="133" t="s">
        <v>2908</v>
      </c>
      <c r="F176" s="134" t="s">
        <v>2909</v>
      </c>
      <c r="G176" s="135" t="s">
        <v>298</v>
      </c>
      <c r="H176" s="136">
        <v>10</v>
      </c>
      <c r="I176" s="137"/>
      <c r="J176" s="138">
        <f>ROUND(I176*H176,2)</f>
        <v>0</v>
      </c>
      <c r="K176" s="134" t="s">
        <v>1251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1.1286799999999999</v>
      </c>
      <c r="R176" s="141">
        <f>Q176*H176</f>
        <v>11.286799999999999</v>
      </c>
      <c r="S176" s="141">
        <v>0</v>
      </c>
      <c r="T176" s="142">
        <f>S176*H176</f>
        <v>0</v>
      </c>
      <c r="AR176" s="143" t="s">
        <v>167</v>
      </c>
      <c r="AT176" s="143" t="s">
        <v>162</v>
      </c>
      <c r="AU176" s="143" t="s">
        <v>79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2910</v>
      </c>
    </row>
    <row r="177" spans="2:65" s="1" customFormat="1" ht="19.5">
      <c r="B177" s="33"/>
      <c r="D177" s="145" t="s">
        <v>169</v>
      </c>
      <c r="F177" s="146" t="s">
        <v>2911</v>
      </c>
      <c r="I177" s="147"/>
      <c r="L177" s="33"/>
      <c r="M177" s="148"/>
      <c r="T177" s="54"/>
      <c r="AT177" s="18" t="s">
        <v>169</v>
      </c>
      <c r="AU177" s="18" t="s">
        <v>79</v>
      </c>
    </row>
    <row r="178" spans="2:65" s="1" customFormat="1" ht="11.25">
      <c r="B178" s="33"/>
      <c r="D178" s="193" t="s">
        <v>1254</v>
      </c>
      <c r="F178" s="194" t="s">
        <v>2912</v>
      </c>
      <c r="I178" s="147"/>
      <c r="L178" s="33"/>
      <c r="M178" s="148"/>
      <c r="T178" s="54"/>
      <c r="AT178" s="18" t="s">
        <v>1254</v>
      </c>
      <c r="AU178" s="18" t="s">
        <v>79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2913</v>
      </c>
      <c r="H179" s="152">
        <v>10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77</v>
      </c>
      <c r="AY179" s="150" t="s">
        <v>160</v>
      </c>
    </row>
    <row r="180" spans="2:65" s="1" customFormat="1" ht="16.5" customHeight="1">
      <c r="B180" s="33"/>
      <c r="C180" s="132" t="s">
        <v>284</v>
      </c>
      <c r="D180" s="132" t="s">
        <v>162</v>
      </c>
      <c r="E180" s="133" t="s">
        <v>2914</v>
      </c>
      <c r="F180" s="134" t="s">
        <v>2915</v>
      </c>
      <c r="G180" s="135" t="s">
        <v>165</v>
      </c>
      <c r="H180" s="136">
        <v>5.47</v>
      </c>
      <c r="I180" s="137"/>
      <c r="J180" s="138">
        <f>ROUND(I180*H180,2)</f>
        <v>0</v>
      </c>
      <c r="K180" s="134" t="s">
        <v>1251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2.5505399999999998</v>
      </c>
      <c r="R180" s="141">
        <f>Q180*H180</f>
        <v>13.951453799999998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79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2916</v>
      </c>
    </row>
    <row r="181" spans="2:65" s="1" customFormat="1" ht="11.25">
      <c r="B181" s="33"/>
      <c r="D181" s="145" t="s">
        <v>169</v>
      </c>
      <c r="F181" s="146" t="s">
        <v>2917</v>
      </c>
      <c r="I181" s="147"/>
      <c r="L181" s="33"/>
      <c r="M181" s="148"/>
      <c r="T181" s="54"/>
      <c r="AT181" s="18" t="s">
        <v>169</v>
      </c>
      <c r="AU181" s="18" t="s">
        <v>79</v>
      </c>
    </row>
    <row r="182" spans="2:65" s="1" customFormat="1" ht="11.25">
      <c r="B182" s="33"/>
      <c r="D182" s="193" t="s">
        <v>1254</v>
      </c>
      <c r="F182" s="194" t="s">
        <v>2918</v>
      </c>
      <c r="I182" s="147"/>
      <c r="L182" s="33"/>
      <c r="M182" s="148"/>
      <c r="T182" s="54"/>
      <c r="AT182" s="18" t="s">
        <v>1254</v>
      </c>
      <c r="AU182" s="18" t="s">
        <v>79</v>
      </c>
    </row>
    <row r="183" spans="2:65" s="12" customFormat="1" ht="11.25">
      <c r="B183" s="149"/>
      <c r="D183" s="145" t="s">
        <v>171</v>
      </c>
      <c r="E183" s="150" t="s">
        <v>19</v>
      </c>
      <c r="F183" s="151" t="s">
        <v>2919</v>
      </c>
      <c r="H183" s="152">
        <v>3</v>
      </c>
      <c r="I183" s="153"/>
      <c r="L183" s="149"/>
      <c r="M183" s="154"/>
      <c r="T183" s="155"/>
      <c r="AT183" s="150" t="s">
        <v>171</v>
      </c>
      <c r="AU183" s="150" t="s">
        <v>79</v>
      </c>
      <c r="AV183" s="12" t="s">
        <v>79</v>
      </c>
      <c r="AW183" s="12" t="s">
        <v>31</v>
      </c>
      <c r="AX183" s="12" t="s">
        <v>69</v>
      </c>
      <c r="AY183" s="150" t="s">
        <v>160</v>
      </c>
    </row>
    <row r="184" spans="2:65" s="12" customFormat="1" ht="11.25">
      <c r="B184" s="149"/>
      <c r="D184" s="145" t="s">
        <v>171</v>
      </c>
      <c r="E184" s="150" t="s">
        <v>19</v>
      </c>
      <c r="F184" s="151" t="s">
        <v>2920</v>
      </c>
      <c r="H184" s="152">
        <v>0.72</v>
      </c>
      <c r="I184" s="153"/>
      <c r="L184" s="149"/>
      <c r="M184" s="154"/>
      <c r="T184" s="155"/>
      <c r="AT184" s="150" t="s">
        <v>171</v>
      </c>
      <c r="AU184" s="150" t="s">
        <v>79</v>
      </c>
      <c r="AV184" s="12" t="s">
        <v>79</v>
      </c>
      <c r="AW184" s="12" t="s">
        <v>31</v>
      </c>
      <c r="AX184" s="12" t="s">
        <v>69</v>
      </c>
      <c r="AY184" s="150" t="s">
        <v>160</v>
      </c>
    </row>
    <row r="185" spans="2:65" s="12" customFormat="1" ht="11.25">
      <c r="B185" s="149"/>
      <c r="D185" s="145" t="s">
        <v>171</v>
      </c>
      <c r="E185" s="150" t="s">
        <v>19</v>
      </c>
      <c r="F185" s="151" t="s">
        <v>2921</v>
      </c>
      <c r="H185" s="152">
        <v>1.75</v>
      </c>
      <c r="I185" s="153"/>
      <c r="L185" s="149"/>
      <c r="M185" s="154"/>
      <c r="T185" s="155"/>
      <c r="AT185" s="150" t="s">
        <v>171</v>
      </c>
      <c r="AU185" s="150" t="s">
        <v>79</v>
      </c>
      <c r="AV185" s="12" t="s">
        <v>79</v>
      </c>
      <c r="AW185" s="12" t="s">
        <v>31</v>
      </c>
      <c r="AX185" s="12" t="s">
        <v>69</v>
      </c>
      <c r="AY185" s="150" t="s">
        <v>160</v>
      </c>
    </row>
    <row r="186" spans="2:65" s="13" customFormat="1" ht="11.25">
      <c r="B186" s="156"/>
      <c r="D186" s="145" t="s">
        <v>171</v>
      </c>
      <c r="E186" s="157" t="s">
        <v>2842</v>
      </c>
      <c r="F186" s="158" t="s">
        <v>184</v>
      </c>
      <c r="H186" s="159">
        <v>5.47</v>
      </c>
      <c r="I186" s="160"/>
      <c r="L186" s="156"/>
      <c r="M186" s="161"/>
      <c r="T186" s="162"/>
      <c r="AT186" s="157" t="s">
        <v>171</v>
      </c>
      <c r="AU186" s="157" t="s">
        <v>79</v>
      </c>
      <c r="AV186" s="13" t="s">
        <v>167</v>
      </c>
      <c r="AW186" s="13" t="s">
        <v>31</v>
      </c>
      <c r="AX186" s="13" t="s">
        <v>77</v>
      </c>
      <c r="AY186" s="157" t="s">
        <v>160</v>
      </c>
    </row>
    <row r="187" spans="2:65" s="1" customFormat="1" ht="21.75" customHeight="1">
      <c r="B187" s="33"/>
      <c r="C187" s="132" t="s">
        <v>7</v>
      </c>
      <c r="D187" s="132" t="s">
        <v>162</v>
      </c>
      <c r="E187" s="133" t="s">
        <v>2922</v>
      </c>
      <c r="F187" s="134" t="s">
        <v>2923</v>
      </c>
      <c r="G187" s="135" t="s">
        <v>165</v>
      </c>
      <c r="H187" s="136">
        <v>5.47</v>
      </c>
      <c r="I187" s="137"/>
      <c r="J187" s="138">
        <f>ROUND(I187*H187,2)</f>
        <v>0</v>
      </c>
      <c r="K187" s="134" t="s">
        <v>1251</v>
      </c>
      <c r="L187" s="33"/>
      <c r="M187" s="139" t="s">
        <v>19</v>
      </c>
      <c r="N187" s="140" t="s">
        <v>40</v>
      </c>
      <c r="P187" s="141">
        <f>O187*H187</f>
        <v>0</v>
      </c>
      <c r="Q187" s="141">
        <v>4.8579999999999998E-2</v>
      </c>
      <c r="R187" s="141">
        <f>Q187*H187</f>
        <v>0.26573259999999999</v>
      </c>
      <c r="S187" s="141">
        <v>0</v>
      </c>
      <c r="T187" s="142">
        <f>S187*H187</f>
        <v>0</v>
      </c>
      <c r="AR187" s="143" t="s">
        <v>167</v>
      </c>
      <c r="AT187" s="143" t="s">
        <v>162</v>
      </c>
      <c r="AU187" s="143" t="s">
        <v>79</v>
      </c>
      <c r="AY187" s="18" t="s">
        <v>160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77</v>
      </c>
      <c r="BK187" s="144">
        <f>ROUND(I187*H187,2)</f>
        <v>0</v>
      </c>
      <c r="BL187" s="18" t="s">
        <v>167</v>
      </c>
      <c r="BM187" s="143" t="s">
        <v>2924</v>
      </c>
    </row>
    <row r="188" spans="2:65" s="1" customFormat="1" ht="11.25">
      <c r="B188" s="33"/>
      <c r="D188" s="145" t="s">
        <v>169</v>
      </c>
      <c r="F188" s="146" t="s">
        <v>1989</v>
      </c>
      <c r="I188" s="147"/>
      <c r="L188" s="33"/>
      <c r="M188" s="148"/>
      <c r="T188" s="54"/>
      <c r="AT188" s="18" t="s">
        <v>169</v>
      </c>
      <c r="AU188" s="18" t="s">
        <v>79</v>
      </c>
    </row>
    <row r="189" spans="2:65" s="1" customFormat="1" ht="11.25">
      <c r="B189" s="33"/>
      <c r="D189" s="193" t="s">
        <v>1254</v>
      </c>
      <c r="F189" s="194" t="s">
        <v>2925</v>
      </c>
      <c r="I189" s="147"/>
      <c r="L189" s="33"/>
      <c r="M189" s="148"/>
      <c r="T189" s="54"/>
      <c r="AT189" s="18" t="s">
        <v>1254</v>
      </c>
      <c r="AU189" s="18" t="s">
        <v>79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2842</v>
      </c>
      <c r="H190" s="152">
        <v>5.47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77</v>
      </c>
      <c r="AY190" s="150" t="s">
        <v>160</v>
      </c>
    </row>
    <row r="191" spans="2:65" s="1" customFormat="1" ht="16.5" customHeight="1">
      <c r="B191" s="33"/>
      <c r="C191" s="132" t="s">
        <v>301</v>
      </c>
      <c r="D191" s="132" t="s">
        <v>162</v>
      </c>
      <c r="E191" s="133" t="s">
        <v>2268</v>
      </c>
      <c r="F191" s="134" t="s">
        <v>2269</v>
      </c>
      <c r="G191" s="135" t="s">
        <v>187</v>
      </c>
      <c r="H191" s="136">
        <v>5.7</v>
      </c>
      <c r="I191" s="137"/>
      <c r="J191" s="138">
        <f>ROUND(I191*H191,2)</f>
        <v>0</v>
      </c>
      <c r="K191" s="134" t="s">
        <v>1251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1.2999999999999999E-3</v>
      </c>
      <c r="R191" s="141">
        <f>Q191*H191</f>
        <v>7.4099999999999999E-3</v>
      </c>
      <c r="S191" s="141">
        <v>0</v>
      </c>
      <c r="T191" s="142">
        <f>S191*H191</f>
        <v>0</v>
      </c>
      <c r="AR191" s="143" t="s">
        <v>167</v>
      </c>
      <c r="AT191" s="143" t="s">
        <v>162</v>
      </c>
      <c r="AU191" s="143" t="s">
        <v>79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2926</v>
      </c>
    </row>
    <row r="192" spans="2:65" s="1" customFormat="1" ht="11.25">
      <c r="B192" s="33"/>
      <c r="D192" s="145" t="s">
        <v>169</v>
      </c>
      <c r="F192" s="146" t="s">
        <v>2271</v>
      </c>
      <c r="I192" s="147"/>
      <c r="L192" s="33"/>
      <c r="M192" s="148"/>
      <c r="T192" s="54"/>
      <c r="AT192" s="18" t="s">
        <v>169</v>
      </c>
      <c r="AU192" s="18" t="s">
        <v>79</v>
      </c>
    </row>
    <row r="193" spans="2:65" s="1" customFormat="1" ht="11.25">
      <c r="B193" s="33"/>
      <c r="D193" s="193" t="s">
        <v>1254</v>
      </c>
      <c r="F193" s="194" t="s">
        <v>2272</v>
      </c>
      <c r="I193" s="147"/>
      <c r="L193" s="33"/>
      <c r="M193" s="148"/>
      <c r="T193" s="54"/>
      <c r="AT193" s="18" t="s">
        <v>1254</v>
      </c>
      <c r="AU193" s="18" t="s">
        <v>79</v>
      </c>
    </row>
    <row r="194" spans="2:65" s="12" customFormat="1" ht="11.25">
      <c r="B194" s="149"/>
      <c r="D194" s="145" t="s">
        <v>171</v>
      </c>
      <c r="E194" s="150" t="s">
        <v>19</v>
      </c>
      <c r="F194" s="151" t="s">
        <v>2927</v>
      </c>
      <c r="H194" s="152">
        <v>5.7</v>
      </c>
      <c r="I194" s="153"/>
      <c r="L194" s="149"/>
      <c r="M194" s="154"/>
      <c r="T194" s="155"/>
      <c r="AT194" s="150" t="s">
        <v>171</v>
      </c>
      <c r="AU194" s="150" t="s">
        <v>79</v>
      </c>
      <c r="AV194" s="12" t="s">
        <v>79</v>
      </c>
      <c r="AW194" s="12" t="s">
        <v>31</v>
      </c>
      <c r="AX194" s="12" t="s">
        <v>77</v>
      </c>
      <c r="AY194" s="150" t="s">
        <v>160</v>
      </c>
    </row>
    <row r="195" spans="2:65" s="1" customFormat="1" ht="16.5" customHeight="1">
      <c r="B195" s="33"/>
      <c r="C195" s="132" t="s">
        <v>305</v>
      </c>
      <c r="D195" s="132" t="s">
        <v>162</v>
      </c>
      <c r="E195" s="133" t="s">
        <v>2279</v>
      </c>
      <c r="F195" s="134" t="s">
        <v>2280</v>
      </c>
      <c r="G195" s="135" t="s">
        <v>187</v>
      </c>
      <c r="H195" s="136">
        <v>5.7</v>
      </c>
      <c r="I195" s="137"/>
      <c r="J195" s="138">
        <f>ROUND(I195*H195,2)</f>
        <v>0</v>
      </c>
      <c r="K195" s="134" t="s">
        <v>1251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4.0000000000000003E-5</v>
      </c>
      <c r="R195" s="141">
        <f>Q195*H195</f>
        <v>2.2800000000000001E-4</v>
      </c>
      <c r="S195" s="141">
        <v>0</v>
      </c>
      <c r="T195" s="142">
        <f>S195*H195</f>
        <v>0</v>
      </c>
      <c r="AR195" s="143" t="s">
        <v>167</v>
      </c>
      <c r="AT195" s="143" t="s">
        <v>162</v>
      </c>
      <c r="AU195" s="143" t="s">
        <v>79</v>
      </c>
      <c r="AY195" s="18" t="s">
        <v>160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77</v>
      </c>
      <c r="BK195" s="144">
        <f>ROUND(I195*H195,2)</f>
        <v>0</v>
      </c>
      <c r="BL195" s="18" t="s">
        <v>167</v>
      </c>
      <c r="BM195" s="143" t="s">
        <v>2928</v>
      </c>
    </row>
    <row r="196" spans="2:65" s="1" customFormat="1" ht="11.25">
      <c r="B196" s="33"/>
      <c r="D196" s="145" t="s">
        <v>169</v>
      </c>
      <c r="F196" s="146" t="s">
        <v>2282</v>
      </c>
      <c r="I196" s="147"/>
      <c r="L196" s="33"/>
      <c r="M196" s="148"/>
      <c r="T196" s="54"/>
      <c r="AT196" s="18" t="s">
        <v>169</v>
      </c>
      <c r="AU196" s="18" t="s">
        <v>79</v>
      </c>
    </row>
    <row r="197" spans="2:65" s="1" customFormat="1" ht="11.25">
      <c r="B197" s="33"/>
      <c r="D197" s="193" t="s">
        <v>1254</v>
      </c>
      <c r="F197" s="194" t="s">
        <v>2283</v>
      </c>
      <c r="I197" s="147"/>
      <c r="L197" s="33"/>
      <c r="M197" s="148"/>
      <c r="T197" s="54"/>
      <c r="AT197" s="18" t="s">
        <v>1254</v>
      </c>
      <c r="AU197" s="18" t="s">
        <v>79</v>
      </c>
    </row>
    <row r="198" spans="2:65" s="12" customFormat="1" ht="11.25">
      <c r="B198" s="149"/>
      <c r="D198" s="145" t="s">
        <v>171</v>
      </c>
      <c r="E198" s="150" t="s">
        <v>19</v>
      </c>
      <c r="F198" s="151" t="s">
        <v>2927</v>
      </c>
      <c r="H198" s="152">
        <v>5.7</v>
      </c>
      <c r="I198" s="153"/>
      <c r="L198" s="149"/>
      <c r="M198" s="154"/>
      <c r="T198" s="155"/>
      <c r="AT198" s="150" t="s">
        <v>171</v>
      </c>
      <c r="AU198" s="150" t="s">
        <v>79</v>
      </c>
      <c r="AV198" s="12" t="s">
        <v>79</v>
      </c>
      <c r="AW198" s="12" t="s">
        <v>31</v>
      </c>
      <c r="AX198" s="12" t="s">
        <v>77</v>
      </c>
      <c r="AY198" s="150" t="s">
        <v>160</v>
      </c>
    </row>
    <row r="199" spans="2:65" s="1" customFormat="1" ht="16.5" customHeight="1">
      <c r="B199" s="33"/>
      <c r="C199" s="132" t="s">
        <v>310</v>
      </c>
      <c r="D199" s="132" t="s">
        <v>162</v>
      </c>
      <c r="E199" s="133" t="s">
        <v>2284</v>
      </c>
      <c r="F199" s="134" t="s">
        <v>2285</v>
      </c>
      <c r="G199" s="135" t="s">
        <v>233</v>
      </c>
      <c r="H199" s="136">
        <v>0.41</v>
      </c>
      <c r="I199" s="137"/>
      <c r="J199" s="138">
        <f>ROUND(I199*H199,2)</f>
        <v>0</v>
      </c>
      <c r="K199" s="134" t="s">
        <v>1251</v>
      </c>
      <c r="L199" s="33"/>
      <c r="M199" s="139" t="s">
        <v>19</v>
      </c>
      <c r="N199" s="140" t="s">
        <v>40</v>
      </c>
      <c r="P199" s="141">
        <f>O199*H199</f>
        <v>0</v>
      </c>
      <c r="Q199" s="141">
        <v>1.0383</v>
      </c>
      <c r="R199" s="141">
        <f>Q199*H199</f>
        <v>0.425703</v>
      </c>
      <c r="S199" s="141">
        <v>0</v>
      </c>
      <c r="T199" s="142">
        <f>S199*H199</f>
        <v>0</v>
      </c>
      <c r="AR199" s="143" t="s">
        <v>167</v>
      </c>
      <c r="AT199" s="143" t="s">
        <v>162</v>
      </c>
      <c r="AU199" s="143" t="s">
        <v>79</v>
      </c>
      <c r="AY199" s="18" t="s">
        <v>160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77</v>
      </c>
      <c r="BK199" s="144">
        <f>ROUND(I199*H199,2)</f>
        <v>0</v>
      </c>
      <c r="BL199" s="18" t="s">
        <v>167</v>
      </c>
      <c r="BM199" s="143" t="s">
        <v>2929</v>
      </c>
    </row>
    <row r="200" spans="2:65" s="1" customFormat="1" ht="11.25">
      <c r="B200" s="33"/>
      <c r="D200" s="145" t="s">
        <v>169</v>
      </c>
      <c r="F200" s="146" t="s">
        <v>2287</v>
      </c>
      <c r="I200" s="147"/>
      <c r="L200" s="33"/>
      <c r="M200" s="148"/>
      <c r="T200" s="54"/>
      <c r="AT200" s="18" t="s">
        <v>169</v>
      </c>
      <c r="AU200" s="18" t="s">
        <v>79</v>
      </c>
    </row>
    <row r="201" spans="2:65" s="1" customFormat="1" ht="11.25">
      <c r="B201" s="33"/>
      <c r="D201" s="193" t="s">
        <v>1254</v>
      </c>
      <c r="F201" s="194" t="s">
        <v>2288</v>
      </c>
      <c r="I201" s="147"/>
      <c r="L201" s="33"/>
      <c r="M201" s="148"/>
      <c r="T201" s="54"/>
      <c r="AT201" s="18" t="s">
        <v>1254</v>
      </c>
      <c r="AU201" s="18" t="s">
        <v>79</v>
      </c>
    </row>
    <row r="202" spans="2:65" s="12" customFormat="1" ht="11.25">
      <c r="B202" s="149"/>
      <c r="D202" s="145" t="s">
        <v>171</v>
      </c>
      <c r="E202" s="150" t="s">
        <v>19</v>
      </c>
      <c r="F202" s="151" t="s">
        <v>2930</v>
      </c>
      <c r="H202" s="152">
        <v>0.41</v>
      </c>
      <c r="I202" s="153"/>
      <c r="L202" s="149"/>
      <c r="M202" s="154"/>
      <c r="T202" s="155"/>
      <c r="AT202" s="150" t="s">
        <v>171</v>
      </c>
      <c r="AU202" s="150" t="s">
        <v>79</v>
      </c>
      <c r="AV202" s="12" t="s">
        <v>79</v>
      </c>
      <c r="AW202" s="12" t="s">
        <v>31</v>
      </c>
      <c r="AX202" s="12" t="s">
        <v>77</v>
      </c>
      <c r="AY202" s="150" t="s">
        <v>160</v>
      </c>
    </row>
    <row r="203" spans="2:65" s="1" customFormat="1" ht="16.5" customHeight="1">
      <c r="B203" s="33"/>
      <c r="C203" s="132" t="s">
        <v>319</v>
      </c>
      <c r="D203" s="132" t="s">
        <v>162</v>
      </c>
      <c r="E203" s="133" t="s">
        <v>2931</v>
      </c>
      <c r="F203" s="134" t="s">
        <v>2932</v>
      </c>
      <c r="G203" s="135" t="s">
        <v>165</v>
      </c>
      <c r="H203" s="136">
        <v>7.78</v>
      </c>
      <c r="I203" s="137"/>
      <c r="J203" s="138">
        <f>ROUND(I203*H203,2)</f>
        <v>0</v>
      </c>
      <c r="K203" s="134" t="s">
        <v>1251</v>
      </c>
      <c r="L203" s="33"/>
      <c r="M203" s="139" t="s">
        <v>19</v>
      </c>
      <c r="N203" s="140" t="s">
        <v>40</v>
      </c>
      <c r="P203" s="141">
        <f>O203*H203</f>
        <v>0</v>
      </c>
      <c r="Q203" s="141">
        <v>2.5505399999999998</v>
      </c>
      <c r="R203" s="141">
        <f>Q203*H203</f>
        <v>19.843201199999999</v>
      </c>
      <c r="S203" s="141">
        <v>0</v>
      </c>
      <c r="T203" s="142">
        <f>S203*H203</f>
        <v>0</v>
      </c>
      <c r="AR203" s="143" t="s">
        <v>167</v>
      </c>
      <c r="AT203" s="143" t="s">
        <v>162</v>
      </c>
      <c r="AU203" s="143" t="s">
        <v>79</v>
      </c>
      <c r="AY203" s="18" t="s">
        <v>160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77</v>
      </c>
      <c r="BK203" s="144">
        <f>ROUND(I203*H203,2)</f>
        <v>0</v>
      </c>
      <c r="BL203" s="18" t="s">
        <v>167</v>
      </c>
      <c r="BM203" s="143" t="s">
        <v>2933</v>
      </c>
    </row>
    <row r="204" spans="2:65" s="1" customFormat="1" ht="11.25">
      <c r="B204" s="33"/>
      <c r="D204" s="145" t="s">
        <v>169</v>
      </c>
      <c r="F204" s="146" t="s">
        <v>2934</v>
      </c>
      <c r="I204" s="147"/>
      <c r="L204" s="33"/>
      <c r="M204" s="148"/>
      <c r="T204" s="54"/>
      <c r="AT204" s="18" t="s">
        <v>169</v>
      </c>
      <c r="AU204" s="18" t="s">
        <v>79</v>
      </c>
    </row>
    <row r="205" spans="2:65" s="1" customFormat="1" ht="11.25">
      <c r="B205" s="33"/>
      <c r="D205" s="193" t="s">
        <v>1254</v>
      </c>
      <c r="F205" s="194" t="s">
        <v>2935</v>
      </c>
      <c r="I205" s="147"/>
      <c r="L205" s="33"/>
      <c r="M205" s="148"/>
      <c r="T205" s="54"/>
      <c r="AT205" s="18" t="s">
        <v>1254</v>
      </c>
      <c r="AU205" s="18" t="s">
        <v>79</v>
      </c>
    </row>
    <row r="206" spans="2:65" s="12" customFormat="1" ht="11.25">
      <c r="B206" s="149"/>
      <c r="D206" s="145" t="s">
        <v>171</v>
      </c>
      <c r="E206" s="150" t="s">
        <v>19</v>
      </c>
      <c r="F206" s="151" t="s">
        <v>2936</v>
      </c>
      <c r="H206" s="152">
        <v>5.3639999999999999</v>
      </c>
      <c r="I206" s="153"/>
      <c r="L206" s="149"/>
      <c r="M206" s="154"/>
      <c r="T206" s="155"/>
      <c r="AT206" s="150" t="s">
        <v>171</v>
      </c>
      <c r="AU206" s="150" t="s">
        <v>79</v>
      </c>
      <c r="AV206" s="12" t="s">
        <v>79</v>
      </c>
      <c r="AW206" s="12" t="s">
        <v>31</v>
      </c>
      <c r="AX206" s="12" t="s">
        <v>69</v>
      </c>
      <c r="AY206" s="150" t="s">
        <v>160</v>
      </c>
    </row>
    <row r="207" spans="2:65" s="12" customFormat="1" ht="11.25">
      <c r="B207" s="149"/>
      <c r="D207" s="145" t="s">
        <v>171</v>
      </c>
      <c r="E207" s="150" t="s">
        <v>19</v>
      </c>
      <c r="F207" s="151" t="s">
        <v>2937</v>
      </c>
      <c r="H207" s="152">
        <v>2.4159999999999999</v>
      </c>
      <c r="I207" s="153"/>
      <c r="L207" s="149"/>
      <c r="M207" s="154"/>
      <c r="T207" s="155"/>
      <c r="AT207" s="150" t="s">
        <v>171</v>
      </c>
      <c r="AU207" s="150" t="s">
        <v>79</v>
      </c>
      <c r="AV207" s="12" t="s">
        <v>79</v>
      </c>
      <c r="AW207" s="12" t="s">
        <v>31</v>
      </c>
      <c r="AX207" s="12" t="s">
        <v>69</v>
      </c>
      <c r="AY207" s="150" t="s">
        <v>160</v>
      </c>
    </row>
    <row r="208" spans="2:65" s="13" customFormat="1" ht="11.25">
      <c r="B208" s="156"/>
      <c r="D208" s="145" t="s">
        <v>171</v>
      </c>
      <c r="E208" s="157" t="s">
        <v>19</v>
      </c>
      <c r="F208" s="158" t="s">
        <v>184</v>
      </c>
      <c r="H208" s="159">
        <v>7.7799999999999994</v>
      </c>
      <c r="I208" s="160"/>
      <c r="L208" s="156"/>
      <c r="M208" s="161"/>
      <c r="T208" s="162"/>
      <c r="AT208" s="157" t="s">
        <v>171</v>
      </c>
      <c r="AU208" s="157" t="s">
        <v>79</v>
      </c>
      <c r="AV208" s="13" t="s">
        <v>167</v>
      </c>
      <c r="AW208" s="13" t="s">
        <v>31</v>
      </c>
      <c r="AX208" s="13" t="s">
        <v>77</v>
      </c>
      <c r="AY208" s="157" t="s">
        <v>160</v>
      </c>
    </row>
    <row r="209" spans="2:65" s="1" customFormat="1" ht="24.2" customHeight="1">
      <c r="B209" s="33"/>
      <c r="C209" s="132" t="s">
        <v>324</v>
      </c>
      <c r="D209" s="132" t="s">
        <v>162</v>
      </c>
      <c r="E209" s="133" t="s">
        <v>2938</v>
      </c>
      <c r="F209" s="134" t="s">
        <v>2939</v>
      </c>
      <c r="G209" s="135" t="s">
        <v>165</v>
      </c>
      <c r="H209" s="136">
        <v>7.78</v>
      </c>
      <c r="I209" s="137"/>
      <c r="J209" s="138">
        <f>ROUND(I209*H209,2)</f>
        <v>0</v>
      </c>
      <c r="K209" s="134" t="s">
        <v>1251</v>
      </c>
      <c r="L209" s="33"/>
      <c r="M209" s="139" t="s">
        <v>19</v>
      </c>
      <c r="N209" s="140" t="s">
        <v>40</v>
      </c>
      <c r="P209" s="141">
        <f>O209*H209</f>
        <v>0</v>
      </c>
      <c r="Q209" s="141">
        <v>4.8579999999999998E-2</v>
      </c>
      <c r="R209" s="141">
        <f>Q209*H209</f>
        <v>0.37795240000000002</v>
      </c>
      <c r="S209" s="141">
        <v>0</v>
      </c>
      <c r="T209" s="142">
        <f>S209*H209</f>
        <v>0</v>
      </c>
      <c r="AR209" s="143" t="s">
        <v>167</v>
      </c>
      <c r="AT209" s="143" t="s">
        <v>162</v>
      </c>
      <c r="AU209" s="143" t="s">
        <v>79</v>
      </c>
      <c r="AY209" s="18" t="s">
        <v>160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77</v>
      </c>
      <c r="BK209" s="144">
        <f>ROUND(I209*H209,2)</f>
        <v>0</v>
      </c>
      <c r="BL209" s="18" t="s">
        <v>167</v>
      </c>
      <c r="BM209" s="143" t="s">
        <v>2940</v>
      </c>
    </row>
    <row r="210" spans="2:65" s="1" customFormat="1" ht="11.25">
      <c r="B210" s="33"/>
      <c r="D210" s="145" t="s">
        <v>169</v>
      </c>
      <c r="F210" s="146" t="s">
        <v>1989</v>
      </c>
      <c r="I210" s="147"/>
      <c r="L210" s="33"/>
      <c r="M210" s="148"/>
      <c r="T210" s="54"/>
      <c r="AT210" s="18" t="s">
        <v>169</v>
      </c>
      <c r="AU210" s="18" t="s">
        <v>79</v>
      </c>
    </row>
    <row r="211" spans="2:65" s="1" customFormat="1" ht="11.25">
      <c r="B211" s="33"/>
      <c r="D211" s="193" t="s">
        <v>1254</v>
      </c>
      <c r="F211" s="194" t="s">
        <v>2941</v>
      </c>
      <c r="I211" s="147"/>
      <c r="L211" s="33"/>
      <c r="M211" s="148"/>
      <c r="T211" s="54"/>
      <c r="AT211" s="18" t="s">
        <v>1254</v>
      </c>
      <c r="AU211" s="18" t="s">
        <v>79</v>
      </c>
    </row>
    <row r="212" spans="2:65" s="1" customFormat="1" ht="16.5" customHeight="1">
      <c r="B212" s="33"/>
      <c r="C212" s="132" t="s">
        <v>338</v>
      </c>
      <c r="D212" s="132" t="s">
        <v>162</v>
      </c>
      <c r="E212" s="133" t="s">
        <v>1370</v>
      </c>
      <c r="F212" s="134" t="s">
        <v>1371</v>
      </c>
      <c r="G212" s="135" t="s">
        <v>187</v>
      </c>
      <c r="H212" s="136">
        <v>51.863999999999997</v>
      </c>
      <c r="I212" s="137"/>
      <c r="J212" s="138">
        <f>ROUND(I212*H212,2)</f>
        <v>0</v>
      </c>
      <c r="K212" s="134" t="s">
        <v>1251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1.2999999999999999E-3</v>
      </c>
      <c r="R212" s="141">
        <f>Q212*H212</f>
        <v>6.7423199999999989E-2</v>
      </c>
      <c r="S212" s="141">
        <v>0</v>
      </c>
      <c r="T212" s="142">
        <f>S212*H212</f>
        <v>0</v>
      </c>
      <c r="AR212" s="143" t="s">
        <v>167</v>
      </c>
      <c r="AT212" s="143" t="s">
        <v>162</v>
      </c>
      <c r="AU212" s="143" t="s">
        <v>79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2942</v>
      </c>
    </row>
    <row r="213" spans="2:65" s="1" customFormat="1" ht="11.25">
      <c r="B213" s="33"/>
      <c r="D213" s="145" t="s">
        <v>169</v>
      </c>
      <c r="F213" s="146" t="s">
        <v>1373</v>
      </c>
      <c r="I213" s="147"/>
      <c r="L213" s="33"/>
      <c r="M213" s="148"/>
      <c r="T213" s="54"/>
      <c r="AT213" s="18" t="s">
        <v>169</v>
      </c>
      <c r="AU213" s="18" t="s">
        <v>79</v>
      </c>
    </row>
    <row r="214" spans="2:65" s="1" customFormat="1" ht="11.25">
      <c r="B214" s="33"/>
      <c r="D214" s="193" t="s">
        <v>1254</v>
      </c>
      <c r="F214" s="194" t="s">
        <v>1374</v>
      </c>
      <c r="I214" s="147"/>
      <c r="L214" s="33"/>
      <c r="M214" s="148"/>
      <c r="T214" s="54"/>
      <c r="AT214" s="18" t="s">
        <v>1254</v>
      </c>
      <c r="AU214" s="18" t="s">
        <v>79</v>
      </c>
    </row>
    <row r="215" spans="2:65" s="12" customFormat="1" ht="11.25">
      <c r="B215" s="149"/>
      <c r="D215" s="145" t="s">
        <v>171</v>
      </c>
      <c r="E215" s="150" t="s">
        <v>19</v>
      </c>
      <c r="F215" s="151" t="s">
        <v>2943</v>
      </c>
      <c r="H215" s="152">
        <v>16.103999999999999</v>
      </c>
      <c r="I215" s="153"/>
      <c r="L215" s="149"/>
      <c r="M215" s="154"/>
      <c r="T215" s="155"/>
      <c r="AT215" s="150" t="s">
        <v>171</v>
      </c>
      <c r="AU215" s="150" t="s">
        <v>79</v>
      </c>
      <c r="AV215" s="12" t="s">
        <v>79</v>
      </c>
      <c r="AW215" s="12" t="s">
        <v>31</v>
      </c>
      <c r="AX215" s="12" t="s">
        <v>69</v>
      </c>
      <c r="AY215" s="150" t="s">
        <v>160</v>
      </c>
    </row>
    <row r="216" spans="2:65" s="12" customFormat="1" ht="11.25">
      <c r="B216" s="149"/>
      <c r="D216" s="145" t="s">
        <v>171</v>
      </c>
      <c r="E216" s="150" t="s">
        <v>19</v>
      </c>
      <c r="F216" s="151" t="s">
        <v>2944</v>
      </c>
      <c r="H216" s="152">
        <v>35.76</v>
      </c>
      <c r="I216" s="153"/>
      <c r="L216" s="149"/>
      <c r="M216" s="154"/>
      <c r="T216" s="155"/>
      <c r="AT216" s="150" t="s">
        <v>171</v>
      </c>
      <c r="AU216" s="150" t="s">
        <v>79</v>
      </c>
      <c r="AV216" s="12" t="s">
        <v>79</v>
      </c>
      <c r="AW216" s="12" t="s">
        <v>31</v>
      </c>
      <c r="AX216" s="12" t="s">
        <v>69</v>
      </c>
      <c r="AY216" s="150" t="s">
        <v>160</v>
      </c>
    </row>
    <row r="217" spans="2:65" s="13" customFormat="1" ht="11.25">
      <c r="B217" s="156"/>
      <c r="D217" s="145" t="s">
        <v>171</v>
      </c>
      <c r="E217" s="157" t="s">
        <v>2848</v>
      </c>
      <c r="F217" s="158" t="s">
        <v>184</v>
      </c>
      <c r="H217" s="159">
        <v>51.863999999999997</v>
      </c>
      <c r="I217" s="160"/>
      <c r="L217" s="156"/>
      <c r="M217" s="161"/>
      <c r="T217" s="162"/>
      <c r="AT217" s="157" t="s">
        <v>171</v>
      </c>
      <c r="AU217" s="157" t="s">
        <v>79</v>
      </c>
      <c r="AV217" s="13" t="s">
        <v>167</v>
      </c>
      <c r="AW217" s="13" t="s">
        <v>31</v>
      </c>
      <c r="AX217" s="13" t="s">
        <v>77</v>
      </c>
      <c r="AY217" s="157" t="s">
        <v>160</v>
      </c>
    </row>
    <row r="218" spans="2:65" s="1" customFormat="1" ht="16.5" customHeight="1">
      <c r="B218" s="33"/>
      <c r="C218" s="132" t="s">
        <v>344</v>
      </c>
      <c r="D218" s="132" t="s">
        <v>162</v>
      </c>
      <c r="E218" s="133" t="s">
        <v>1376</v>
      </c>
      <c r="F218" s="134" t="s">
        <v>1377</v>
      </c>
      <c r="G218" s="135" t="s">
        <v>187</v>
      </c>
      <c r="H218" s="136">
        <v>51.863999999999997</v>
      </c>
      <c r="I218" s="137"/>
      <c r="J218" s="138">
        <f>ROUND(I218*H218,2)</f>
        <v>0</v>
      </c>
      <c r="K218" s="134" t="s">
        <v>1251</v>
      </c>
      <c r="L218" s="33"/>
      <c r="M218" s="139" t="s">
        <v>19</v>
      </c>
      <c r="N218" s="140" t="s">
        <v>40</v>
      </c>
      <c r="P218" s="141">
        <f>O218*H218</f>
        <v>0</v>
      </c>
      <c r="Q218" s="141">
        <v>4.0000000000000003E-5</v>
      </c>
      <c r="R218" s="141">
        <f>Q218*H218</f>
        <v>2.07456E-3</v>
      </c>
      <c r="S218" s="141">
        <v>0</v>
      </c>
      <c r="T218" s="142">
        <f>S218*H218</f>
        <v>0</v>
      </c>
      <c r="AR218" s="143" t="s">
        <v>167</v>
      </c>
      <c r="AT218" s="143" t="s">
        <v>162</v>
      </c>
      <c r="AU218" s="143" t="s">
        <v>79</v>
      </c>
      <c r="AY218" s="18" t="s">
        <v>160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77</v>
      </c>
      <c r="BK218" s="144">
        <f>ROUND(I218*H218,2)</f>
        <v>0</v>
      </c>
      <c r="BL218" s="18" t="s">
        <v>167</v>
      </c>
      <c r="BM218" s="143" t="s">
        <v>2945</v>
      </c>
    </row>
    <row r="219" spans="2:65" s="1" customFormat="1" ht="11.25">
      <c r="B219" s="33"/>
      <c r="D219" s="145" t="s">
        <v>169</v>
      </c>
      <c r="F219" s="146" t="s">
        <v>1379</v>
      </c>
      <c r="I219" s="147"/>
      <c r="L219" s="33"/>
      <c r="M219" s="148"/>
      <c r="T219" s="54"/>
      <c r="AT219" s="18" t="s">
        <v>169</v>
      </c>
      <c r="AU219" s="18" t="s">
        <v>79</v>
      </c>
    </row>
    <row r="220" spans="2:65" s="1" customFormat="1" ht="11.25">
      <c r="B220" s="33"/>
      <c r="D220" s="193" t="s">
        <v>1254</v>
      </c>
      <c r="F220" s="194" t="s">
        <v>1380</v>
      </c>
      <c r="I220" s="147"/>
      <c r="L220" s="33"/>
      <c r="M220" s="148"/>
      <c r="T220" s="54"/>
      <c r="AT220" s="18" t="s">
        <v>1254</v>
      </c>
      <c r="AU220" s="18" t="s">
        <v>79</v>
      </c>
    </row>
    <row r="221" spans="2:65" s="12" customFormat="1" ht="11.25">
      <c r="B221" s="149"/>
      <c r="D221" s="145" t="s">
        <v>171</v>
      </c>
      <c r="E221" s="150" t="s">
        <v>19</v>
      </c>
      <c r="F221" s="151" t="s">
        <v>2848</v>
      </c>
      <c r="H221" s="152">
        <v>51.863999999999997</v>
      </c>
      <c r="I221" s="153"/>
      <c r="L221" s="149"/>
      <c r="M221" s="154"/>
      <c r="T221" s="155"/>
      <c r="AT221" s="150" t="s">
        <v>171</v>
      </c>
      <c r="AU221" s="150" t="s">
        <v>79</v>
      </c>
      <c r="AV221" s="12" t="s">
        <v>79</v>
      </c>
      <c r="AW221" s="12" t="s">
        <v>31</v>
      </c>
      <c r="AX221" s="12" t="s">
        <v>77</v>
      </c>
      <c r="AY221" s="150" t="s">
        <v>160</v>
      </c>
    </row>
    <row r="222" spans="2:65" s="11" customFormat="1" ht="22.9" customHeight="1">
      <c r="B222" s="120"/>
      <c r="D222" s="121" t="s">
        <v>68</v>
      </c>
      <c r="E222" s="130" t="s">
        <v>178</v>
      </c>
      <c r="F222" s="130" t="s">
        <v>1403</v>
      </c>
      <c r="I222" s="123"/>
      <c r="J222" s="131">
        <f>BK222</f>
        <v>0</v>
      </c>
      <c r="L222" s="120"/>
      <c r="M222" s="125"/>
      <c r="P222" s="126">
        <f>SUM(P223:P227)</f>
        <v>0</v>
      </c>
      <c r="R222" s="126">
        <f>SUM(R223:R227)</f>
        <v>6.93E-2</v>
      </c>
      <c r="T222" s="127">
        <f>SUM(T223:T227)</f>
        <v>0</v>
      </c>
      <c r="AR222" s="121" t="s">
        <v>77</v>
      </c>
      <c r="AT222" s="128" t="s">
        <v>68</v>
      </c>
      <c r="AU222" s="128" t="s">
        <v>77</v>
      </c>
      <c r="AY222" s="121" t="s">
        <v>160</v>
      </c>
      <c r="BK222" s="129">
        <f>SUM(BK223:BK227)</f>
        <v>0</v>
      </c>
    </row>
    <row r="223" spans="2:65" s="1" customFormat="1" ht="16.5" customHeight="1">
      <c r="B223" s="33"/>
      <c r="C223" s="132" t="s">
        <v>357</v>
      </c>
      <c r="D223" s="132" t="s">
        <v>162</v>
      </c>
      <c r="E223" s="133" t="s">
        <v>2342</v>
      </c>
      <c r="F223" s="134" t="s">
        <v>2343</v>
      </c>
      <c r="G223" s="135" t="s">
        <v>298</v>
      </c>
      <c r="H223" s="136">
        <v>30</v>
      </c>
      <c r="I223" s="137"/>
      <c r="J223" s="138">
        <f>ROUND(I223*H223,2)</f>
        <v>0</v>
      </c>
      <c r="K223" s="134" t="s">
        <v>19</v>
      </c>
      <c r="L223" s="33"/>
      <c r="M223" s="139" t="s">
        <v>19</v>
      </c>
      <c r="N223" s="140" t="s">
        <v>40</v>
      </c>
      <c r="P223" s="141">
        <f>O223*H223</f>
        <v>0</v>
      </c>
      <c r="Q223" s="141">
        <v>2.31E-3</v>
      </c>
      <c r="R223" s="141">
        <f>Q223*H223</f>
        <v>6.93E-2</v>
      </c>
      <c r="S223" s="141">
        <v>0</v>
      </c>
      <c r="T223" s="142">
        <f>S223*H223</f>
        <v>0</v>
      </c>
      <c r="AR223" s="143" t="s">
        <v>167</v>
      </c>
      <c r="AT223" s="143" t="s">
        <v>162</v>
      </c>
      <c r="AU223" s="143" t="s">
        <v>79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2946</v>
      </c>
    </row>
    <row r="224" spans="2:65" s="1" customFormat="1" ht="11.25">
      <c r="B224" s="33"/>
      <c r="D224" s="145" t="s">
        <v>169</v>
      </c>
      <c r="F224" s="146" t="s">
        <v>2343</v>
      </c>
      <c r="I224" s="147"/>
      <c r="L224" s="33"/>
      <c r="M224" s="148"/>
      <c r="T224" s="54"/>
      <c r="AT224" s="18" t="s">
        <v>169</v>
      </c>
      <c r="AU224" s="18" t="s">
        <v>79</v>
      </c>
    </row>
    <row r="225" spans="2:65" s="12" customFormat="1" ht="11.25">
      <c r="B225" s="149"/>
      <c r="D225" s="145" t="s">
        <v>171</v>
      </c>
      <c r="E225" s="150" t="s">
        <v>19</v>
      </c>
      <c r="F225" s="151" t="s">
        <v>2947</v>
      </c>
      <c r="H225" s="152">
        <v>15</v>
      </c>
      <c r="I225" s="153"/>
      <c r="L225" s="149"/>
      <c r="M225" s="154"/>
      <c r="T225" s="155"/>
      <c r="AT225" s="150" t="s">
        <v>171</v>
      </c>
      <c r="AU225" s="150" t="s">
        <v>79</v>
      </c>
      <c r="AV225" s="12" t="s">
        <v>79</v>
      </c>
      <c r="AW225" s="12" t="s">
        <v>31</v>
      </c>
      <c r="AX225" s="12" t="s">
        <v>69</v>
      </c>
      <c r="AY225" s="150" t="s">
        <v>160</v>
      </c>
    </row>
    <row r="226" spans="2:65" s="12" customFormat="1" ht="11.25">
      <c r="B226" s="149"/>
      <c r="D226" s="145" t="s">
        <v>171</v>
      </c>
      <c r="E226" s="150" t="s">
        <v>19</v>
      </c>
      <c r="F226" s="151" t="s">
        <v>2948</v>
      </c>
      <c r="H226" s="152">
        <v>15</v>
      </c>
      <c r="I226" s="153"/>
      <c r="L226" s="149"/>
      <c r="M226" s="154"/>
      <c r="T226" s="155"/>
      <c r="AT226" s="150" t="s">
        <v>171</v>
      </c>
      <c r="AU226" s="150" t="s">
        <v>79</v>
      </c>
      <c r="AV226" s="12" t="s">
        <v>79</v>
      </c>
      <c r="AW226" s="12" t="s">
        <v>31</v>
      </c>
      <c r="AX226" s="12" t="s">
        <v>69</v>
      </c>
      <c r="AY226" s="150" t="s">
        <v>160</v>
      </c>
    </row>
    <row r="227" spans="2:65" s="13" customFormat="1" ht="11.25">
      <c r="B227" s="156"/>
      <c r="D227" s="145" t="s">
        <v>171</v>
      </c>
      <c r="E227" s="157" t="s">
        <v>19</v>
      </c>
      <c r="F227" s="158" t="s">
        <v>184</v>
      </c>
      <c r="H227" s="159">
        <v>30</v>
      </c>
      <c r="I227" s="160"/>
      <c r="L227" s="156"/>
      <c r="M227" s="161"/>
      <c r="T227" s="162"/>
      <c r="AT227" s="157" t="s">
        <v>171</v>
      </c>
      <c r="AU227" s="157" t="s">
        <v>79</v>
      </c>
      <c r="AV227" s="13" t="s">
        <v>167</v>
      </c>
      <c r="AW227" s="13" t="s">
        <v>31</v>
      </c>
      <c r="AX227" s="13" t="s">
        <v>77</v>
      </c>
      <c r="AY227" s="157" t="s">
        <v>160</v>
      </c>
    </row>
    <row r="228" spans="2:65" s="11" customFormat="1" ht="22.9" customHeight="1">
      <c r="B228" s="120"/>
      <c r="D228" s="121" t="s">
        <v>68</v>
      </c>
      <c r="E228" s="130" t="s">
        <v>167</v>
      </c>
      <c r="F228" s="130" t="s">
        <v>1446</v>
      </c>
      <c r="I228" s="123"/>
      <c r="J228" s="131">
        <f>BK228</f>
        <v>0</v>
      </c>
      <c r="L228" s="120"/>
      <c r="M228" s="125"/>
      <c r="P228" s="126">
        <f>SUM(P229:P239)</f>
        <v>0</v>
      </c>
      <c r="R228" s="126">
        <f>SUM(R229:R239)</f>
        <v>94.850289359999977</v>
      </c>
      <c r="T228" s="127">
        <f>SUM(T229:T239)</f>
        <v>0</v>
      </c>
      <c r="AR228" s="121" t="s">
        <v>77</v>
      </c>
      <c r="AT228" s="128" t="s">
        <v>68</v>
      </c>
      <c r="AU228" s="128" t="s">
        <v>77</v>
      </c>
      <c r="AY228" s="121" t="s">
        <v>160</v>
      </c>
      <c r="BK228" s="129">
        <f>SUM(BK229:BK239)</f>
        <v>0</v>
      </c>
    </row>
    <row r="229" spans="2:65" s="1" customFormat="1" ht="16.5" customHeight="1">
      <c r="B229" s="33"/>
      <c r="C229" s="132" t="s">
        <v>363</v>
      </c>
      <c r="D229" s="132" t="s">
        <v>162</v>
      </c>
      <c r="E229" s="133" t="s">
        <v>2949</v>
      </c>
      <c r="F229" s="134" t="s">
        <v>2950</v>
      </c>
      <c r="G229" s="135" t="s">
        <v>165</v>
      </c>
      <c r="H229" s="136">
        <v>2.2679999999999998</v>
      </c>
      <c r="I229" s="137"/>
      <c r="J229" s="138">
        <f>ROUND(I229*H229,2)</f>
        <v>0</v>
      </c>
      <c r="K229" s="134" t="s">
        <v>1251</v>
      </c>
      <c r="L229" s="33"/>
      <c r="M229" s="139" t="s">
        <v>19</v>
      </c>
      <c r="N229" s="140" t="s">
        <v>40</v>
      </c>
      <c r="P229" s="141">
        <f>O229*H229</f>
        <v>0</v>
      </c>
      <c r="Q229" s="141">
        <v>2.3010199999999998</v>
      </c>
      <c r="R229" s="141">
        <f>Q229*H229</f>
        <v>5.2187133599999989</v>
      </c>
      <c r="S229" s="141">
        <v>0</v>
      </c>
      <c r="T229" s="142">
        <f>S229*H229</f>
        <v>0</v>
      </c>
      <c r="AR229" s="143" t="s">
        <v>167</v>
      </c>
      <c r="AT229" s="143" t="s">
        <v>162</v>
      </c>
      <c r="AU229" s="143" t="s">
        <v>79</v>
      </c>
      <c r="AY229" s="18" t="s">
        <v>160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77</v>
      </c>
      <c r="BK229" s="144">
        <f>ROUND(I229*H229,2)</f>
        <v>0</v>
      </c>
      <c r="BL229" s="18" t="s">
        <v>167</v>
      </c>
      <c r="BM229" s="143" t="s">
        <v>2951</v>
      </c>
    </row>
    <row r="230" spans="2:65" s="1" customFormat="1" ht="19.5">
      <c r="B230" s="33"/>
      <c r="D230" s="145" t="s">
        <v>169</v>
      </c>
      <c r="F230" s="146" t="s">
        <v>2952</v>
      </c>
      <c r="I230" s="147"/>
      <c r="L230" s="33"/>
      <c r="M230" s="148"/>
      <c r="T230" s="54"/>
      <c r="AT230" s="18" t="s">
        <v>169</v>
      </c>
      <c r="AU230" s="18" t="s">
        <v>79</v>
      </c>
    </row>
    <row r="231" spans="2:65" s="1" customFormat="1" ht="11.25">
      <c r="B231" s="33"/>
      <c r="D231" s="193" t="s">
        <v>1254</v>
      </c>
      <c r="F231" s="194" t="s">
        <v>2953</v>
      </c>
      <c r="I231" s="147"/>
      <c r="L231" s="33"/>
      <c r="M231" s="148"/>
      <c r="T231" s="54"/>
      <c r="AT231" s="18" t="s">
        <v>1254</v>
      </c>
      <c r="AU231" s="18" t="s">
        <v>79</v>
      </c>
    </row>
    <row r="232" spans="2:65" s="12" customFormat="1" ht="11.25">
      <c r="B232" s="149"/>
      <c r="D232" s="145" t="s">
        <v>171</v>
      </c>
      <c r="E232" s="150" t="s">
        <v>19</v>
      </c>
      <c r="F232" s="151" t="s">
        <v>2954</v>
      </c>
      <c r="H232" s="152">
        <v>2.2679999999999998</v>
      </c>
      <c r="I232" s="153"/>
      <c r="L232" s="149"/>
      <c r="M232" s="154"/>
      <c r="T232" s="155"/>
      <c r="AT232" s="150" t="s">
        <v>171</v>
      </c>
      <c r="AU232" s="150" t="s">
        <v>79</v>
      </c>
      <c r="AV232" s="12" t="s">
        <v>79</v>
      </c>
      <c r="AW232" s="12" t="s">
        <v>31</v>
      </c>
      <c r="AX232" s="12" t="s">
        <v>69</v>
      </c>
      <c r="AY232" s="150" t="s">
        <v>160</v>
      </c>
    </row>
    <row r="233" spans="2:65" s="13" customFormat="1" ht="11.25">
      <c r="B233" s="156"/>
      <c r="D233" s="145" t="s">
        <v>171</v>
      </c>
      <c r="E233" s="157" t="s">
        <v>19</v>
      </c>
      <c r="F233" s="158" t="s">
        <v>184</v>
      </c>
      <c r="H233" s="159">
        <v>2.2679999999999998</v>
      </c>
      <c r="I233" s="160"/>
      <c r="L233" s="156"/>
      <c r="M233" s="161"/>
      <c r="T233" s="162"/>
      <c r="AT233" s="157" t="s">
        <v>171</v>
      </c>
      <c r="AU233" s="157" t="s">
        <v>79</v>
      </c>
      <c r="AV233" s="13" t="s">
        <v>167</v>
      </c>
      <c r="AW233" s="13" t="s">
        <v>31</v>
      </c>
      <c r="AX233" s="13" t="s">
        <v>77</v>
      </c>
      <c r="AY233" s="157" t="s">
        <v>160</v>
      </c>
    </row>
    <row r="234" spans="2:65" s="1" customFormat="1" ht="21.75" customHeight="1">
      <c r="B234" s="33"/>
      <c r="C234" s="132" t="s">
        <v>373</v>
      </c>
      <c r="D234" s="132" t="s">
        <v>162</v>
      </c>
      <c r="E234" s="133" t="s">
        <v>2955</v>
      </c>
      <c r="F234" s="134" t="s">
        <v>2956</v>
      </c>
      <c r="G234" s="135" t="s">
        <v>187</v>
      </c>
      <c r="H234" s="136">
        <v>69.599999999999994</v>
      </c>
      <c r="I234" s="137"/>
      <c r="J234" s="138">
        <f>ROUND(I234*H234,2)</f>
        <v>0</v>
      </c>
      <c r="K234" s="134" t="s">
        <v>1251</v>
      </c>
      <c r="L234" s="33"/>
      <c r="M234" s="139" t="s">
        <v>19</v>
      </c>
      <c r="N234" s="140" t="s">
        <v>40</v>
      </c>
      <c r="P234" s="141">
        <f>O234*H234</f>
        <v>0</v>
      </c>
      <c r="Q234" s="141">
        <v>1.2878099999999999</v>
      </c>
      <c r="R234" s="141">
        <f>Q234*H234</f>
        <v>89.631575999999981</v>
      </c>
      <c r="S234" s="141">
        <v>0</v>
      </c>
      <c r="T234" s="142">
        <f>S234*H234</f>
        <v>0</v>
      </c>
      <c r="AR234" s="143" t="s">
        <v>167</v>
      </c>
      <c r="AT234" s="143" t="s">
        <v>162</v>
      </c>
      <c r="AU234" s="143" t="s">
        <v>79</v>
      </c>
      <c r="AY234" s="18" t="s">
        <v>160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77</v>
      </c>
      <c r="BK234" s="144">
        <f>ROUND(I234*H234,2)</f>
        <v>0</v>
      </c>
      <c r="BL234" s="18" t="s">
        <v>167</v>
      </c>
      <c r="BM234" s="143" t="s">
        <v>2957</v>
      </c>
    </row>
    <row r="235" spans="2:65" s="1" customFormat="1" ht="19.5">
      <c r="B235" s="33"/>
      <c r="D235" s="145" t="s">
        <v>169</v>
      </c>
      <c r="F235" s="146" t="s">
        <v>2958</v>
      </c>
      <c r="I235" s="147"/>
      <c r="L235" s="33"/>
      <c r="M235" s="148"/>
      <c r="T235" s="54"/>
      <c r="AT235" s="18" t="s">
        <v>169</v>
      </c>
      <c r="AU235" s="18" t="s">
        <v>79</v>
      </c>
    </row>
    <row r="236" spans="2:65" s="1" customFormat="1" ht="11.25">
      <c r="B236" s="33"/>
      <c r="D236" s="193" t="s">
        <v>1254</v>
      </c>
      <c r="F236" s="194" t="s">
        <v>2959</v>
      </c>
      <c r="I236" s="147"/>
      <c r="L236" s="33"/>
      <c r="M236" s="148"/>
      <c r="T236" s="54"/>
      <c r="AT236" s="18" t="s">
        <v>1254</v>
      </c>
      <c r="AU236" s="18" t="s">
        <v>79</v>
      </c>
    </row>
    <row r="237" spans="2:65" s="12" customFormat="1" ht="11.25">
      <c r="B237" s="149"/>
      <c r="D237" s="145" t="s">
        <v>171</v>
      </c>
      <c r="E237" s="150" t="s">
        <v>19</v>
      </c>
      <c r="F237" s="151" t="s">
        <v>2960</v>
      </c>
      <c r="H237" s="152">
        <v>60</v>
      </c>
      <c r="I237" s="153"/>
      <c r="L237" s="149"/>
      <c r="M237" s="154"/>
      <c r="T237" s="155"/>
      <c r="AT237" s="150" t="s">
        <v>171</v>
      </c>
      <c r="AU237" s="150" t="s">
        <v>79</v>
      </c>
      <c r="AV237" s="12" t="s">
        <v>79</v>
      </c>
      <c r="AW237" s="12" t="s">
        <v>31</v>
      </c>
      <c r="AX237" s="12" t="s">
        <v>69</v>
      </c>
      <c r="AY237" s="150" t="s">
        <v>160</v>
      </c>
    </row>
    <row r="238" spans="2:65" s="12" customFormat="1" ht="11.25">
      <c r="B238" s="149"/>
      <c r="D238" s="145" t="s">
        <v>171</v>
      </c>
      <c r="E238" s="150" t="s">
        <v>19</v>
      </c>
      <c r="F238" s="151" t="s">
        <v>2961</v>
      </c>
      <c r="H238" s="152">
        <v>9.6</v>
      </c>
      <c r="I238" s="153"/>
      <c r="L238" s="149"/>
      <c r="M238" s="154"/>
      <c r="T238" s="155"/>
      <c r="AT238" s="150" t="s">
        <v>171</v>
      </c>
      <c r="AU238" s="150" t="s">
        <v>79</v>
      </c>
      <c r="AV238" s="12" t="s">
        <v>79</v>
      </c>
      <c r="AW238" s="12" t="s">
        <v>31</v>
      </c>
      <c r="AX238" s="12" t="s">
        <v>69</v>
      </c>
      <c r="AY238" s="150" t="s">
        <v>160</v>
      </c>
    </row>
    <row r="239" spans="2:65" s="13" customFormat="1" ht="11.25">
      <c r="B239" s="156"/>
      <c r="D239" s="145" t="s">
        <v>171</v>
      </c>
      <c r="E239" s="157" t="s">
        <v>2962</v>
      </c>
      <c r="F239" s="158" t="s">
        <v>184</v>
      </c>
      <c r="H239" s="159">
        <v>69.599999999999994</v>
      </c>
      <c r="I239" s="160"/>
      <c r="L239" s="156"/>
      <c r="M239" s="161"/>
      <c r="T239" s="162"/>
      <c r="AT239" s="157" t="s">
        <v>171</v>
      </c>
      <c r="AU239" s="157" t="s">
        <v>79</v>
      </c>
      <c r="AV239" s="13" t="s">
        <v>167</v>
      </c>
      <c r="AW239" s="13" t="s">
        <v>31</v>
      </c>
      <c r="AX239" s="13" t="s">
        <v>77</v>
      </c>
      <c r="AY239" s="157" t="s">
        <v>160</v>
      </c>
    </row>
    <row r="240" spans="2:65" s="11" customFormat="1" ht="22.9" customHeight="1">
      <c r="B240" s="120"/>
      <c r="D240" s="121" t="s">
        <v>68</v>
      </c>
      <c r="E240" s="130" t="s">
        <v>211</v>
      </c>
      <c r="F240" s="130" t="s">
        <v>425</v>
      </c>
      <c r="I240" s="123"/>
      <c r="J240" s="131">
        <f>BK240</f>
        <v>0</v>
      </c>
      <c r="L240" s="120"/>
      <c r="M240" s="125"/>
      <c r="P240" s="126">
        <f>SUM(P241:P275)</f>
        <v>0</v>
      </c>
      <c r="R240" s="126">
        <f>SUM(R241:R275)</f>
        <v>92.427056880000009</v>
      </c>
      <c r="T240" s="127">
        <f>SUM(T241:T275)</f>
        <v>36.995750000000001</v>
      </c>
      <c r="AR240" s="121" t="s">
        <v>77</v>
      </c>
      <c r="AT240" s="128" t="s">
        <v>68</v>
      </c>
      <c r="AU240" s="128" t="s">
        <v>77</v>
      </c>
      <c r="AY240" s="121" t="s">
        <v>160</v>
      </c>
      <c r="BK240" s="129">
        <f>SUM(BK241:BK275)</f>
        <v>0</v>
      </c>
    </row>
    <row r="241" spans="2:65" s="1" customFormat="1" ht="16.5" customHeight="1">
      <c r="B241" s="33"/>
      <c r="C241" s="132" t="s">
        <v>378</v>
      </c>
      <c r="D241" s="132" t="s">
        <v>162</v>
      </c>
      <c r="E241" s="133" t="s">
        <v>2963</v>
      </c>
      <c r="F241" s="134" t="s">
        <v>2964</v>
      </c>
      <c r="G241" s="135" t="s">
        <v>298</v>
      </c>
      <c r="H241" s="136">
        <v>8</v>
      </c>
      <c r="I241" s="137"/>
      <c r="J241" s="138">
        <f>ROUND(I241*H241,2)</f>
        <v>0</v>
      </c>
      <c r="K241" s="134" t="s">
        <v>1251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2.04955</v>
      </c>
      <c r="R241" s="141">
        <f>Q241*H241</f>
        <v>16.3964</v>
      </c>
      <c r="S241" s="141">
        <v>0</v>
      </c>
      <c r="T241" s="142">
        <f>S241*H241</f>
        <v>0</v>
      </c>
      <c r="AR241" s="143" t="s">
        <v>167</v>
      </c>
      <c r="AT241" s="143" t="s">
        <v>162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2965</v>
      </c>
    </row>
    <row r="242" spans="2:65" s="1" customFormat="1" ht="11.25">
      <c r="B242" s="33"/>
      <c r="D242" s="145" t="s">
        <v>169</v>
      </c>
      <c r="F242" s="146" t="s">
        <v>2966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" customFormat="1" ht="11.25">
      <c r="B243" s="33"/>
      <c r="D243" s="193" t="s">
        <v>1254</v>
      </c>
      <c r="F243" s="194" t="s">
        <v>2967</v>
      </c>
      <c r="I243" s="147"/>
      <c r="L243" s="33"/>
      <c r="M243" s="148"/>
      <c r="T243" s="54"/>
      <c r="AT243" s="18" t="s">
        <v>1254</v>
      </c>
      <c r="AU243" s="18" t="s">
        <v>79</v>
      </c>
    </row>
    <row r="244" spans="2:65" s="12" customFormat="1" ht="11.25">
      <c r="B244" s="149"/>
      <c r="D244" s="145" t="s">
        <v>171</v>
      </c>
      <c r="E244" s="150" t="s">
        <v>19</v>
      </c>
      <c r="F244" s="151" t="s">
        <v>204</v>
      </c>
      <c r="H244" s="152">
        <v>8</v>
      </c>
      <c r="I244" s="153"/>
      <c r="L244" s="149"/>
      <c r="M244" s="154"/>
      <c r="T244" s="155"/>
      <c r="AT244" s="150" t="s">
        <v>171</v>
      </c>
      <c r="AU244" s="150" t="s">
        <v>79</v>
      </c>
      <c r="AV244" s="12" t="s">
        <v>79</v>
      </c>
      <c r="AW244" s="12" t="s">
        <v>31</v>
      </c>
      <c r="AX244" s="12" t="s">
        <v>77</v>
      </c>
      <c r="AY244" s="150" t="s">
        <v>160</v>
      </c>
    </row>
    <row r="245" spans="2:65" s="1" customFormat="1" ht="16.5" customHeight="1">
      <c r="B245" s="33"/>
      <c r="C245" s="163" t="s">
        <v>384</v>
      </c>
      <c r="D245" s="163" t="s">
        <v>200</v>
      </c>
      <c r="E245" s="164" t="s">
        <v>2968</v>
      </c>
      <c r="F245" s="165" t="s">
        <v>2969</v>
      </c>
      <c r="G245" s="166" t="s">
        <v>298</v>
      </c>
      <c r="H245" s="167">
        <v>8</v>
      </c>
      <c r="I245" s="168"/>
      <c r="J245" s="169">
        <f>ROUND(I245*H245,2)</f>
        <v>0</v>
      </c>
      <c r="K245" s="165" t="s">
        <v>1251</v>
      </c>
      <c r="L245" s="170"/>
      <c r="M245" s="171" t="s">
        <v>19</v>
      </c>
      <c r="N245" s="172" t="s">
        <v>40</v>
      </c>
      <c r="P245" s="141">
        <f>O245*H245</f>
        <v>0</v>
      </c>
      <c r="Q245" s="141">
        <v>1.45</v>
      </c>
      <c r="R245" s="141">
        <f>Q245*H245</f>
        <v>11.6</v>
      </c>
      <c r="S245" s="141">
        <v>0</v>
      </c>
      <c r="T245" s="142">
        <f>S245*H245</f>
        <v>0</v>
      </c>
      <c r="AR245" s="143" t="s">
        <v>204</v>
      </c>
      <c r="AT245" s="143" t="s">
        <v>200</v>
      </c>
      <c r="AU245" s="143" t="s">
        <v>79</v>
      </c>
      <c r="AY245" s="18" t="s">
        <v>160</v>
      </c>
      <c r="BE245" s="144">
        <f>IF(N245="základní",J245,0)</f>
        <v>0</v>
      </c>
      <c r="BF245" s="144">
        <f>IF(N245="snížená",J245,0)</f>
        <v>0</v>
      </c>
      <c r="BG245" s="144">
        <f>IF(N245="zákl. přenesená",J245,0)</f>
        <v>0</v>
      </c>
      <c r="BH245" s="144">
        <f>IF(N245="sníž. přenesená",J245,0)</f>
        <v>0</v>
      </c>
      <c r="BI245" s="144">
        <f>IF(N245="nulová",J245,0)</f>
        <v>0</v>
      </c>
      <c r="BJ245" s="18" t="s">
        <v>77</v>
      </c>
      <c r="BK245" s="144">
        <f>ROUND(I245*H245,2)</f>
        <v>0</v>
      </c>
      <c r="BL245" s="18" t="s">
        <v>167</v>
      </c>
      <c r="BM245" s="143" t="s">
        <v>2970</v>
      </c>
    </row>
    <row r="246" spans="2:65" s="1" customFormat="1" ht="11.25">
      <c r="B246" s="33"/>
      <c r="D246" s="145" t="s">
        <v>169</v>
      </c>
      <c r="F246" s="146" t="s">
        <v>2969</v>
      </c>
      <c r="I246" s="147"/>
      <c r="L246" s="33"/>
      <c r="M246" s="148"/>
      <c r="T246" s="54"/>
      <c r="AT246" s="18" t="s">
        <v>169</v>
      </c>
      <c r="AU246" s="18" t="s">
        <v>79</v>
      </c>
    </row>
    <row r="247" spans="2:65" s="12" customFormat="1" ht="11.25">
      <c r="B247" s="149"/>
      <c r="D247" s="145" t="s">
        <v>171</v>
      </c>
      <c r="E247" s="150" t="s">
        <v>19</v>
      </c>
      <c r="F247" s="151" t="s">
        <v>204</v>
      </c>
      <c r="H247" s="152">
        <v>8</v>
      </c>
      <c r="I247" s="153"/>
      <c r="L247" s="149"/>
      <c r="M247" s="154"/>
      <c r="T247" s="155"/>
      <c r="AT247" s="150" t="s">
        <v>171</v>
      </c>
      <c r="AU247" s="150" t="s">
        <v>79</v>
      </c>
      <c r="AV247" s="12" t="s">
        <v>79</v>
      </c>
      <c r="AW247" s="12" t="s">
        <v>31</v>
      </c>
      <c r="AX247" s="12" t="s">
        <v>77</v>
      </c>
      <c r="AY247" s="150" t="s">
        <v>160</v>
      </c>
    </row>
    <row r="248" spans="2:65" s="1" customFormat="1" ht="16.5" customHeight="1">
      <c r="B248" s="33"/>
      <c r="C248" s="132" t="s">
        <v>390</v>
      </c>
      <c r="D248" s="132" t="s">
        <v>162</v>
      </c>
      <c r="E248" s="133" t="s">
        <v>2971</v>
      </c>
      <c r="F248" s="134" t="s">
        <v>2972</v>
      </c>
      <c r="G248" s="135" t="s">
        <v>313</v>
      </c>
      <c r="H248" s="136">
        <v>2</v>
      </c>
      <c r="I248" s="137"/>
      <c r="J248" s="138">
        <f>ROUND(I248*H248,2)</f>
        <v>0</v>
      </c>
      <c r="K248" s="134" t="s">
        <v>1251</v>
      </c>
      <c r="L248" s="33"/>
      <c r="M248" s="139" t="s">
        <v>19</v>
      </c>
      <c r="N248" s="140" t="s">
        <v>40</v>
      </c>
      <c r="P248" s="141">
        <f>O248*H248</f>
        <v>0</v>
      </c>
      <c r="Q248" s="141">
        <v>31.956520000000001</v>
      </c>
      <c r="R248" s="141">
        <f>Q248*H248</f>
        <v>63.913040000000002</v>
      </c>
      <c r="S248" s="141">
        <v>0</v>
      </c>
      <c r="T248" s="142">
        <f>S248*H248</f>
        <v>0</v>
      </c>
      <c r="AR248" s="143" t="s">
        <v>167</v>
      </c>
      <c r="AT248" s="143" t="s">
        <v>162</v>
      </c>
      <c r="AU248" s="143" t="s">
        <v>79</v>
      </c>
      <c r="AY248" s="18" t="s">
        <v>160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8" t="s">
        <v>77</v>
      </c>
      <c r="BK248" s="144">
        <f>ROUND(I248*H248,2)</f>
        <v>0</v>
      </c>
      <c r="BL248" s="18" t="s">
        <v>167</v>
      </c>
      <c r="BM248" s="143" t="s">
        <v>2973</v>
      </c>
    </row>
    <row r="249" spans="2:65" s="1" customFormat="1" ht="11.25">
      <c r="B249" s="33"/>
      <c r="D249" s="145" t="s">
        <v>169</v>
      </c>
      <c r="F249" s="146" t="s">
        <v>2974</v>
      </c>
      <c r="I249" s="147"/>
      <c r="L249" s="33"/>
      <c r="M249" s="148"/>
      <c r="T249" s="54"/>
      <c r="AT249" s="18" t="s">
        <v>169</v>
      </c>
      <c r="AU249" s="18" t="s">
        <v>79</v>
      </c>
    </row>
    <row r="250" spans="2:65" s="1" customFormat="1" ht="11.25">
      <c r="B250" s="33"/>
      <c r="D250" s="193" t="s">
        <v>1254</v>
      </c>
      <c r="F250" s="194" t="s">
        <v>2975</v>
      </c>
      <c r="I250" s="147"/>
      <c r="L250" s="33"/>
      <c r="M250" s="148"/>
      <c r="T250" s="54"/>
      <c r="AT250" s="18" t="s">
        <v>1254</v>
      </c>
      <c r="AU250" s="18" t="s">
        <v>79</v>
      </c>
    </row>
    <row r="251" spans="2:65" s="1" customFormat="1" ht="16.5" customHeight="1">
      <c r="B251" s="33"/>
      <c r="C251" s="132" t="s">
        <v>399</v>
      </c>
      <c r="D251" s="132" t="s">
        <v>162</v>
      </c>
      <c r="E251" s="133" t="s">
        <v>1542</v>
      </c>
      <c r="F251" s="134" t="s">
        <v>1543</v>
      </c>
      <c r="G251" s="135" t="s">
        <v>187</v>
      </c>
      <c r="H251" s="136">
        <v>40</v>
      </c>
      <c r="I251" s="137"/>
      <c r="J251" s="138">
        <f>ROUND(I251*H251,2)</f>
        <v>0</v>
      </c>
      <c r="K251" s="134" t="s">
        <v>1251</v>
      </c>
      <c r="L251" s="33"/>
      <c r="M251" s="139" t="s">
        <v>19</v>
      </c>
      <c r="N251" s="140" t="s">
        <v>40</v>
      </c>
      <c r="P251" s="141">
        <f>O251*H251</f>
        <v>0</v>
      </c>
      <c r="Q251" s="141">
        <v>0</v>
      </c>
      <c r="R251" s="141">
        <f>Q251*H251</f>
        <v>0</v>
      </c>
      <c r="S251" s="141">
        <v>5.0000000000000001E-4</v>
      </c>
      <c r="T251" s="142">
        <f>S251*H251</f>
        <v>0.02</v>
      </c>
      <c r="AR251" s="143" t="s">
        <v>167</v>
      </c>
      <c r="AT251" s="143" t="s">
        <v>162</v>
      </c>
      <c r="AU251" s="143" t="s">
        <v>79</v>
      </c>
      <c r="AY251" s="18" t="s">
        <v>160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77</v>
      </c>
      <c r="BK251" s="144">
        <f>ROUND(I251*H251,2)</f>
        <v>0</v>
      </c>
      <c r="BL251" s="18" t="s">
        <v>167</v>
      </c>
      <c r="BM251" s="143" t="s">
        <v>2976</v>
      </c>
    </row>
    <row r="252" spans="2:65" s="1" customFormat="1" ht="11.25">
      <c r="B252" s="33"/>
      <c r="D252" s="145" t="s">
        <v>169</v>
      </c>
      <c r="F252" s="146" t="s">
        <v>1545</v>
      </c>
      <c r="I252" s="147"/>
      <c r="L252" s="33"/>
      <c r="M252" s="148"/>
      <c r="T252" s="54"/>
      <c r="AT252" s="18" t="s">
        <v>169</v>
      </c>
      <c r="AU252" s="18" t="s">
        <v>79</v>
      </c>
    </row>
    <row r="253" spans="2:65" s="1" customFormat="1" ht="11.25">
      <c r="B253" s="33"/>
      <c r="D253" s="193" t="s">
        <v>1254</v>
      </c>
      <c r="F253" s="194" t="s">
        <v>1546</v>
      </c>
      <c r="I253" s="147"/>
      <c r="L253" s="33"/>
      <c r="M253" s="148"/>
      <c r="T253" s="54"/>
      <c r="AT253" s="18" t="s">
        <v>1254</v>
      </c>
      <c r="AU253" s="18" t="s">
        <v>79</v>
      </c>
    </row>
    <row r="254" spans="2:65" s="1" customFormat="1" ht="16.5" customHeight="1">
      <c r="B254" s="33"/>
      <c r="C254" s="132" t="s">
        <v>403</v>
      </c>
      <c r="D254" s="132" t="s">
        <v>162</v>
      </c>
      <c r="E254" s="133" t="s">
        <v>2977</v>
      </c>
      <c r="F254" s="134" t="s">
        <v>2978</v>
      </c>
      <c r="G254" s="135" t="s">
        <v>165</v>
      </c>
      <c r="H254" s="136">
        <v>2.3580000000000001</v>
      </c>
      <c r="I254" s="137"/>
      <c r="J254" s="138">
        <f>ROUND(I254*H254,2)</f>
        <v>0</v>
      </c>
      <c r="K254" s="134" t="s">
        <v>1251</v>
      </c>
      <c r="L254" s="33"/>
      <c r="M254" s="139" t="s">
        <v>19</v>
      </c>
      <c r="N254" s="140" t="s">
        <v>40</v>
      </c>
      <c r="P254" s="141">
        <f>O254*H254</f>
        <v>0</v>
      </c>
      <c r="Q254" s="141">
        <v>0.12</v>
      </c>
      <c r="R254" s="141">
        <f>Q254*H254</f>
        <v>0.28295999999999999</v>
      </c>
      <c r="S254" s="141">
        <v>2.2000000000000002</v>
      </c>
      <c r="T254" s="142">
        <f>S254*H254</f>
        <v>5.1876000000000007</v>
      </c>
      <c r="AR254" s="143" t="s">
        <v>167</v>
      </c>
      <c r="AT254" s="143" t="s">
        <v>162</v>
      </c>
      <c r="AU254" s="143" t="s">
        <v>79</v>
      </c>
      <c r="AY254" s="18" t="s">
        <v>160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77</v>
      </c>
      <c r="BK254" s="144">
        <f>ROUND(I254*H254,2)</f>
        <v>0</v>
      </c>
      <c r="BL254" s="18" t="s">
        <v>167</v>
      </c>
      <c r="BM254" s="143" t="s">
        <v>2979</v>
      </c>
    </row>
    <row r="255" spans="2:65" s="1" customFormat="1" ht="11.25">
      <c r="B255" s="33"/>
      <c r="D255" s="145" t="s">
        <v>169</v>
      </c>
      <c r="F255" s="146" t="s">
        <v>2980</v>
      </c>
      <c r="I255" s="147"/>
      <c r="L255" s="33"/>
      <c r="M255" s="148"/>
      <c r="T255" s="54"/>
      <c r="AT255" s="18" t="s">
        <v>169</v>
      </c>
      <c r="AU255" s="18" t="s">
        <v>79</v>
      </c>
    </row>
    <row r="256" spans="2:65" s="1" customFormat="1" ht="11.25">
      <c r="B256" s="33"/>
      <c r="D256" s="193" t="s">
        <v>1254</v>
      </c>
      <c r="F256" s="194" t="s">
        <v>2981</v>
      </c>
      <c r="I256" s="147"/>
      <c r="L256" s="33"/>
      <c r="M256" s="148"/>
      <c r="T256" s="54"/>
      <c r="AT256" s="18" t="s">
        <v>1254</v>
      </c>
      <c r="AU256" s="18" t="s">
        <v>79</v>
      </c>
    </row>
    <row r="257" spans="2:65" s="12" customFormat="1" ht="11.25">
      <c r="B257" s="149"/>
      <c r="D257" s="145" t="s">
        <v>171</v>
      </c>
      <c r="E257" s="150" t="s">
        <v>19</v>
      </c>
      <c r="F257" s="151" t="s">
        <v>2982</v>
      </c>
      <c r="H257" s="152">
        <v>0.23799999999999999</v>
      </c>
      <c r="I257" s="153"/>
      <c r="L257" s="149"/>
      <c r="M257" s="154"/>
      <c r="T257" s="155"/>
      <c r="AT257" s="150" t="s">
        <v>171</v>
      </c>
      <c r="AU257" s="150" t="s">
        <v>79</v>
      </c>
      <c r="AV257" s="12" t="s">
        <v>79</v>
      </c>
      <c r="AW257" s="12" t="s">
        <v>31</v>
      </c>
      <c r="AX257" s="12" t="s">
        <v>69</v>
      </c>
      <c r="AY257" s="150" t="s">
        <v>160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2983</v>
      </c>
      <c r="H258" s="152">
        <v>2.12</v>
      </c>
      <c r="I258" s="153"/>
      <c r="L258" s="149"/>
      <c r="M258" s="154"/>
      <c r="T258" s="155"/>
      <c r="AT258" s="150" t="s">
        <v>171</v>
      </c>
      <c r="AU258" s="150" t="s">
        <v>79</v>
      </c>
      <c r="AV258" s="12" t="s">
        <v>79</v>
      </c>
      <c r="AW258" s="12" t="s">
        <v>31</v>
      </c>
      <c r="AX258" s="12" t="s">
        <v>69</v>
      </c>
      <c r="AY258" s="150" t="s">
        <v>160</v>
      </c>
    </row>
    <row r="259" spans="2:65" s="13" customFormat="1" ht="11.25">
      <c r="B259" s="156"/>
      <c r="D259" s="145" t="s">
        <v>171</v>
      </c>
      <c r="E259" s="157" t="s">
        <v>2984</v>
      </c>
      <c r="F259" s="158" t="s">
        <v>184</v>
      </c>
      <c r="H259" s="159">
        <v>2.3580000000000001</v>
      </c>
      <c r="I259" s="160"/>
      <c r="L259" s="156"/>
      <c r="M259" s="161"/>
      <c r="T259" s="162"/>
      <c r="AT259" s="157" t="s">
        <v>171</v>
      </c>
      <c r="AU259" s="157" t="s">
        <v>79</v>
      </c>
      <c r="AV259" s="13" t="s">
        <v>167</v>
      </c>
      <c r="AW259" s="13" t="s">
        <v>31</v>
      </c>
      <c r="AX259" s="13" t="s">
        <v>77</v>
      </c>
      <c r="AY259" s="157" t="s">
        <v>160</v>
      </c>
    </row>
    <row r="260" spans="2:65" s="1" customFormat="1" ht="16.5" customHeight="1">
      <c r="B260" s="33"/>
      <c r="C260" s="132" t="s">
        <v>406</v>
      </c>
      <c r="D260" s="132" t="s">
        <v>162</v>
      </c>
      <c r="E260" s="133" t="s">
        <v>2985</v>
      </c>
      <c r="F260" s="134" t="s">
        <v>2986</v>
      </c>
      <c r="G260" s="135" t="s">
        <v>165</v>
      </c>
      <c r="H260" s="136">
        <v>1.9279999999999999</v>
      </c>
      <c r="I260" s="137"/>
      <c r="J260" s="138">
        <f>ROUND(I260*H260,2)</f>
        <v>0</v>
      </c>
      <c r="K260" s="134" t="s">
        <v>1251</v>
      </c>
      <c r="L260" s="33"/>
      <c r="M260" s="139" t="s">
        <v>19</v>
      </c>
      <c r="N260" s="140" t="s">
        <v>40</v>
      </c>
      <c r="P260" s="141">
        <f>O260*H260</f>
        <v>0</v>
      </c>
      <c r="Q260" s="141">
        <v>0.12171</v>
      </c>
      <c r="R260" s="141">
        <f>Q260*H260</f>
        <v>0.23465687999999998</v>
      </c>
      <c r="S260" s="141">
        <v>2.4</v>
      </c>
      <c r="T260" s="142">
        <f>S260*H260</f>
        <v>4.6271999999999993</v>
      </c>
      <c r="AR260" s="143" t="s">
        <v>167</v>
      </c>
      <c r="AT260" s="143" t="s">
        <v>162</v>
      </c>
      <c r="AU260" s="143" t="s">
        <v>79</v>
      </c>
      <c r="AY260" s="18" t="s">
        <v>160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77</v>
      </c>
      <c r="BK260" s="144">
        <f>ROUND(I260*H260,2)</f>
        <v>0</v>
      </c>
      <c r="BL260" s="18" t="s">
        <v>167</v>
      </c>
      <c r="BM260" s="143" t="s">
        <v>2987</v>
      </c>
    </row>
    <row r="261" spans="2:65" s="1" customFormat="1" ht="11.25">
      <c r="B261" s="33"/>
      <c r="D261" s="145" t="s">
        <v>169</v>
      </c>
      <c r="F261" s="146" t="s">
        <v>2988</v>
      </c>
      <c r="I261" s="147"/>
      <c r="L261" s="33"/>
      <c r="M261" s="148"/>
      <c r="T261" s="54"/>
      <c r="AT261" s="18" t="s">
        <v>169</v>
      </c>
      <c r="AU261" s="18" t="s">
        <v>79</v>
      </c>
    </row>
    <row r="262" spans="2:65" s="1" customFormat="1" ht="11.25">
      <c r="B262" s="33"/>
      <c r="D262" s="193" t="s">
        <v>1254</v>
      </c>
      <c r="F262" s="194" t="s">
        <v>2989</v>
      </c>
      <c r="I262" s="147"/>
      <c r="L262" s="33"/>
      <c r="M262" s="148"/>
      <c r="T262" s="54"/>
      <c r="AT262" s="18" t="s">
        <v>1254</v>
      </c>
      <c r="AU262" s="18" t="s">
        <v>79</v>
      </c>
    </row>
    <row r="263" spans="2:65" s="12" customFormat="1" ht="11.25">
      <c r="B263" s="149"/>
      <c r="D263" s="145" t="s">
        <v>171</v>
      </c>
      <c r="E263" s="150" t="s">
        <v>19</v>
      </c>
      <c r="F263" s="151" t="s">
        <v>2990</v>
      </c>
      <c r="H263" s="152">
        <v>1.9279999999999999</v>
      </c>
      <c r="I263" s="153"/>
      <c r="L263" s="149"/>
      <c r="M263" s="154"/>
      <c r="T263" s="155"/>
      <c r="AT263" s="150" t="s">
        <v>171</v>
      </c>
      <c r="AU263" s="150" t="s">
        <v>79</v>
      </c>
      <c r="AV263" s="12" t="s">
        <v>79</v>
      </c>
      <c r="AW263" s="12" t="s">
        <v>31</v>
      </c>
      <c r="AX263" s="12" t="s">
        <v>69</v>
      </c>
      <c r="AY263" s="150" t="s">
        <v>160</v>
      </c>
    </row>
    <row r="264" spans="2:65" s="13" customFormat="1" ht="11.25">
      <c r="B264" s="156"/>
      <c r="D264" s="145" t="s">
        <v>171</v>
      </c>
      <c r="E264" s="157" t="s">
        <v>2991</v>
      </c>
      <c r="F264" s="158" t="s">
        <v>184</v>
      </c>
      <c r="H264" s="159">
        <v>1.9279999999999999</v>
      </c>
      <c r="I264" s="160"/>
      <c r="L264" s="156"/>
      <c r="M264" s="161"/>
      <c r="T264" s="162"/>
      <c r="AT264" s="157" t="s">
        <v>171</v>
      </c>
      <c r="AU264" s="157" t="s">
        <v>79</v>
      </c>
      <c r="AV264" s="13" t="s">
        <v>167</v>
      </c>
      <c r="AW264" s="13" t="s">
        <v>31</v>
      </c>
      <c r="AX264" s="13" t="s">
        <v>77</v>
      </c>
      <c r="AY264" s="157" t="s">
        <v>160</v>
      </c>
    </row>
    <row r="265" spans="2:65" s="1" customFormat="1" ht="16.5" customHeight="1">
      <c r="B265" s="33"/>
      <c r="C265" s="132" t="s">
        <v>409</v>
      </c>
      <c r="D265" s="132" t="s">
        <v>162</v>
      </c>
      <c r="E265" s="133" t="s">
        <v>2992</v>
      </c>
      <c r="F265" s="134" t="s">
        <v>2993</v>
      </c>
      <c r="G265" s="135" t="s">
        <v>298</v>
      </c>
      <c r="H265" s="136">
        <v>10.65</v>
      </c>
      <c r="I265" s="137"/>
      <c r="J265" s="138">
        <f>ROUND(I265*H265,2)</f>
        <v>0</v>
      </c>
      <c r="K265" s="134" t="s">
        <v>1251</v>
      </c>
      <c r="L265" s="33"/>
      <c r="M265" s="139" t="s">
        <v>19</v>
      </c>
      <c r="N265" s="14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2.0550000000000002</v>
      </c>
      <c r="T265" s="142">
        <f>S265*H265</f>
        <v>21.885750000000002</v>
      </c>
      <c r="AR265" s="143" t="s">
        <v>167</v>
      </c>
      <c r="AT265" s="143" t="s">
        <v>162</v>
      </c>
      <c r="AU265" s="143" t="s">
        <v>79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167</v>
      </c>
      <c r="BM265" s="143" t="s">
        <v>2994</v>
      </c>
    </row>
    <row r="266" spans="2:65" s="1" customFormat="1" ht="19.5">
      <c r="B266" s="33"/>
      <c r="D266" s="145" t="s">
        <v>169</v>
      </c>
      <c r="F266" s="146" t="s">
        <v>2995</v>
      </c>
      <c r="I266" s="147"/>
      <c r="L266" s="33"/>
      <c r="M266" s="148"/>
      <c r="T266" s="54"/>
      <c r="AT266" s="18" t="s">
        <v>169</v>
      </c>
      <c r="AU266" s="18" t="s">
        <v>79</v>
      </c>
    </row>
    <row r="267" spans="2:65" s="1" customFormat="1" ht="11.25">
      <c r="B267" s="33"/>
      <c r="D267" s="193" t="s">
        <v>1254</v>
      </c>
      <c r="F267" s="194" t="s">
        <v>2996</v>
      </c>
      <c r="I267" s="147"/>
      <c r="L267" s="33"/>
      <c r="M267" s="148"/>
      <c r="T267" s="54"/>
      <c r="AT267" s="18" t="s">
        <v>1254</v>
      </c>
      <c r="AU267" s="18" t="s">
        <v>79</v>
      </c>
    </row>
    <row r="268" spans="2:65" s="12" customFormat="1" ht="11.25">
      <c r="B268" s="149"/>
      <c r="D268" s="145" t="s">
        <v>171</v>
      </c>
      <c r="E268" s="150" t="s">
        <v>19</v>
      </c>
      <c r="F268" s="151" t="s">
        <v>2997</v>
      </c>
      <c r="H268" s="152">
        <v>10.65</v>
      </c>
      <c r="I268" s="153"/>
      <c r="L268" s="149"/>
      <c r="M268" s="154"/>
      <c r="T268" s="155"/>
      <c r="AT268" s="150" t="s">
        <v>171</v>
      </c>
      <c r="AU268" s="150" t="s">
        <v>79</v>
      </c>
      <c r="AV268" s="12" t="s">
        <v>79</v>
      </c>
      <c r="AW268" s="12" t="s">
        <v>31</v>
      </c>
      <c r="AX268" s="12" t="s">
        <v>69</v>
      </c>
      <c r="AY268" s="150" t="s">
        <v>160</v>
      </c>
    </row>
    <row r="269" spans="2:65" s="13" customFormat="1" ht="11.25">
      <c r="B269" s="156"/>
      <c r="D269" s="145" t="s">
        <v>171</v>
      </c>
      <c r="E269" s="157" t="s">
        <v>2998</v>
      </c>
      <c r="F269" s="158" t="s">
        <v>184</v>
      </c>
      <c r="H269" s="159">
        <v>10.65</v>
      </c>
      <c r="I269" s="160"/>
      <c r="L269" s="156"/>
      <c r="M269" s="161"/>
      <c r="T269" s="162"/>
      <c r="AT269" s="157" t="s">
        <v>171</v>
      </c>
      <c r="AU269" s="157" t="s">
        <v>79</v>
      </c>
      <c r="AV269" s="13" t="s">
        <v>167</v>
      </c>
      <c r="AW269" s="13" t="s">
        <v>31</v>
      </c>
      <c r="AX269" s="13" t="s">
        <v>77</v>
      </c>
      <c r="AY269" s="157" t="s">
        <v>160</v>
      </c>
    </row>
    <row r="270" spans="2:65" s="1" customFormat="1" ht="16.5" customHeight="1">
      <c r="B270" s="33"/>
      <c r="C270" s="132" t="s">
        <v>415</v>
      </c>
      <c r="D270" s="132" t="s">
        <v>162</v>
      </c>
      <c r="E270" s="133" t="s">
        <v>2999</v>
      </c>
      <c r="F270" s="134" t="s">
        <v>3000</v>
      </c>
      <c r="G270" s="135" t="s">
        <v>165</v>
      </c>
      <c r="H270" s="136">
        <v>2.198</v>
      </c>
      <c r="I270" s="137"/>
      <c r="J270" s="138">
        <f>ROUND(I270*H270,2)</f>
        <v>0</v>
      </c>
      <c r="K270" s="134" t="s">
        <v>1251</v>
      </c>
      <c r="L270" s="33"/>
      <c r="M270" s="139" t="s">
        <v>19</v>
      </c>
      <c r="N270" s="140" t="s">
        <v>40</v>
      </c>
      <c r="P270" s="141">
        <f>O270*H270</f>
        <v>0</v>
      </c>
      <c r="Q270" s="141">
        <v>0</v>
      </c>
      <c r="R270" s="141">
        <f>Q270*H270</f>
        <v>0</v>
      </c>
      <c r="S270" s="141">
        <v>2.4</v>
      </c>
      <c r="T270" s="142">
        <f>S270*H270</f>
        <v>5.2751999999999999</v>
      </c>
      <c r="AR270" s="143" t="s">
        <v>167</v>
      </c>
      <c r="AT270" s="143" t="s">
        <v>162</v>
      </c>
      <c r="AU270" s="143" t="s">
        <v>79</v>
      </c>
      <c r="AY270" s="18" t="s">
        <v>160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77</v>
      </c>
      <c r="BK270" s="144">
        <f>ROUND(I270*H270,2)</f>
        <v>0</v>
      </c>
      <c r="BL270" s="18" t="s">
        <v>167</v>
      </c>
      <c r="BM270" s="143" t="s">
        <v>3001</v>
      </c>
    </row>
    <row r="271" spans="2:65" s="1" customFormat="1" ht="19.5">
      <c r="B271" s="33"/>
      <c r="D271" s="145" t="s">
        <v>169</v>
      </c>
      <c r="F271" s="146" t="s">
        <v>3002</v>
      </c>
      <c r="I271" s="147"/>
      <c r="L271" s="33"/>
      <c r="M271" s="148"/>
      <c r="T271" s="54"/>
      <c r="AT271" s="18" t="s">
        <v>169</v>
      </c>
      <c r="AU271" s="18" t="s">
        <v>79</v>
      </c>
    </row>
    <row r="272" spans="2:65" s="1" customFormat="1" ht="11.25">
      <c r="B272" s="33"/>
      <c r="D272" s="193" t="s">
        <v>1254</v>
      </c>
      <c r="F272" s="194" t="s">
        <v>3003</v>
      </c>
      <c r="I272" s="147"/>
      <c r="L272" s="33"/>
      <c r="M272" s="148"/>
      <c r="T272" s="54"/>
      <c r="AT272" s="18" t="s">
        <v>1254</v>
      </c>
      <c r="AU272" s="18" t="s">
        <v>79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3004</v>
      </c>
      <c r="H273" s="152">
        <v>1.1479999999999999</v>
      </c>
      <c r="I273" s="153"/>
      <c r="L273" s="149"/>
      <c r="M273" s="154"/>
      <c r="T273" s="155"/>
      <c r="AT273" s="150" t="s">
        <v>171</v>
      </c>
      <c r="AU273" s="150" t="s">
        <v>79</v>
      </c>
      <c r="AV273" s="12" t="s">
        <v>79</v>
      </c>
      <c r="AW273" s="12" t="s">
        <v>31</v>
      </c>
      <c r="AX273" s="12" t="s">
        <v>69</v>
      </c>
      <c r="AY273" s="150" t="s">
        <v>160</v>
      </c>
    </row>
    <row r="274" spans="2:65" s="12" customFormat="1" ht="11.25">
      <c r="B274" s="149"/>
      <c r="D274" s="145" t="s">
        <v>171</v>
      </c>
      <c r="E274" s="150" t="s">
        <v>19</v>
      </c>
      <c r="F274" s="151" t="s">
        <v>3005</v>
      </c>
      <c r="H274" s="152">
        <v>1.05</v>
      </c>
      <c r="I274" s="153"/>
      <c r="L274" s="149"/>
      <c r="M274" s="154"/>
      <c r="T274" s="155"/>
      <c r="AT274" s="150" t="s">
        <v>171</v>
      </c>
      <c r="AU274" s="150" t="s">
        <v>79</v>
      </c>
      <c r="AV274" s="12" t="s">
        <v>79</v>
      </c>
      <c r="AW274" s="12" t="s">
        <v>31</v>
      </c>
      <c r="AX274" s="12" t="s">
        <v>69</v>
      </c>
      <c r="AY274" s="150" t="s">
        <v>160</v>
      </c>
    </row>
    <row r="275" spans="2:65" s="13" customFormat="1" ht="11.25">
      <c r="B275" s="156"/>
      <c r="D275" s="145" t="s">
        <v>171</v>
      </c>
      <c r="E275" s="157" t="s">
        <v>3006</v>
      </c>
      <c r="F275" s="158" t="s">
        <v>184</v>
      </c>
      <c r="H275" s="159">
        <v>2.198</v>
      </c>
      <c r="I275" s="160"/>
      <c r="L275" s="156"/>
      <c r="M275" s="161"/>
      <c r="T275" s="162"/>
      <c r="AT275" s="157" t="s">
        <v>171</v>
      </c>
      <c r="AU275" s="157" t="s">
        <v>79</v>
      </c>
      <c r="AV275" s="13" t="s">
        <v>167</v>
      </c>
      <c r="AW275" s="13" t="s">
        <v>31</v>
      </c>
      <c r="AX275" s="13" t="s">
        <v>77</v>
      </c>
      <c r="AY275" s="157" t="s">
        <v>160</v>
      </c>
    </row>
    <row r="276" spans="2:65" s="11" customFormat="1" ht="22.9" customHeight="1">
      <c r="B276" s="120"/>
      <c r="D276" s="121" t="s">
        <v>68</v>
      </c>
      <c r="E276" s="130" t="s">
        <v>1736</v>
      </c>
      <c r="F276" s="130" t="s">
        <v>1737</v>
      </c>
      <c r="I276" s="123"/>
      <c r="J276" s="131">
        <f>BK276</f>
        <v>0</v>
      </c>
      <c r="L276" s="120"/>
      <c r="M276" s="125"/>
      <c r="P276" s="126">
        <f>SUM(P277:P279)</f>
        <v>0</v>
      </c>
      <c r="R276" s="126">
        <f>SUM(R277:R279)</f>
        <v>0</v>
      </c>
      <c r="T276" s="127">
        <f>SUM(T277:T279)</f>
        <v>0</v>
      </c>
      <c r="AR276" s="121" t="s">
        <v>77</v>
      </c>
      <c r="AT276" s="128" t="s">
        <v>68</v>
      </c>
      <c r="AU276" s="128" t="s">
        <v>77</v>
      </c>
      <c r="AY276" s="121" t="s">
        <v>160</v>
      </c>
      <c r="BK276" s="129">
        <f>SUM(BK277:BK279)</f>
        <v>0</v>
      </c>
    </row>
    <row r="277" spans="2:65" s="1" customFormat="1" ht="16.5" customHeight="1">
      <c r="B277" s="33"/>
      <c r="C277" s="132" t="s">
        <v>420</v>
      </c>
      <c r="D277" s="132" t="s">
        <v>162</v>
      </c>
      <c r="E277" s="133" t="s">
        <v>1739</v>
      </c>
      <c r="F277" s="134" t="s">
        <v>1740</v>
      </c>
      <c r="G277" s="135" t="s">
        <v>233</v>
      </c>
      <c r="H277" s="136">
        <v>365.928</v>
      </c>
      <c r="I277" s="137"/>
      <c r="J277" s="138">
        <f>ROUND(I277*H277,2)</f>
        <v>0</v>
      </c>
      <c r="K277" s="134" t="s">
        <v>1251</v>
      </c>
      <c r="L277" s="33"/>
      <c r="M277" s="139" t="s">
        <v>19</v>
      </c>
      <c r="N277" s="140" t="s">
        <v>40</v>
      </c>
      <c r="P277" s="141">
        <f>O277*H277</f>
        <v>0</v>
      </c>
      <c r="Q277" s="141">
        <v>0</v>
      </c>
      <c r="R277" s="141">
        <f>Q277*H277</f>
        <v>0</v>
      </c>
      <c r="S277" s="141">
        <v>0</v>
      </c>
      <c r="T277" s="142">
        <f>S277*H277</f>
        <v>0</v>
      </c>
      <c r="AR277" s="143" t="s">
        <v>167</v>
      </c>
      <c r="AT277" s="143" t="s">
        <v>162</v>
      </c>
      <c r="AU277" s="143" t="s">
        <v>79</v>
      </c>
      <c r="AY277" s="18" t="s">
        <v>160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77</v>
      </c>
      <c r="BK277" s="144">
        <f>ROUND(I277*H277,2)</f>
        <v>0</v>
      </c>
      <c r="BL277" s="18" t="s">
        <v>167</v>
      </c>
      <c r="BM277" s="143" t="s">
        <v>3007</v>
      </c>
    </row>
    <row r="278" spans="2:65" s="1" customFormat="1" ht="19.5">
      <c r="B278" s="33"/>
      <c r="D278" s="145" t="s">
        <v>169</v>
      </c>
      <c r="F278" s="146" t="s">
        <v>1742</v>
      </c>
      <c r="I278" s="147"/>
      <c r="L278" s="33"/>
      <c r="M278" s="148"/>
      <c r="T278" s="54"/>
      <c r="AT278" s="18" t="s">
        <v>169</v>
      </c>
      <c r="AU278" s="18" t="s">
        <v>79</v>
      </c>
    </row>
    <row r="279" spans="2:65" s="1" customFormat="1" ht="11.25">
      <c r="B279" s="33"/>
      <c r="D279" s="193" t="s">
        <v>1254</v>
      </c>
      <c r="F279" s="194" t="s">
        <v>1743</v>
      </c>
      <c r="I279" s="147"/>
      <c r="L279" s="33"/>
      <c r="M279" s="148"/>
      <c r="T279" s="54"/>
      <c r="AT279" s="18" t="s">
        <v>1254</v>
      </c>
      <c r="AU279" s="18" t="s">
        <v>79</v>
      </c>
    </row>
    <row r="280" spans="2:65" s="11" customFormat="1" ht="25.9" customHeight="1">
      <c r="B280" s="120"/>
      <c r="D280" s="121" t="s">
        <v>68</v>
      </c>
      <c r="E280" s="122" t="s">
        <v>1744</v>
      </c>
      <c r="F280" s="122" t="s">
        <v>1745</v>
      </c>
      <c r="I280" s="123"/>
      <c r="J280" s="124">
        <f>BK280</f>
        <v>0</v>
      </c>
      <c r="L280" s="120"/>
      <c r="M280" s="125"/>
      <c r="P280" s="126">
        <f>P281</f>
        <v>0</v>
      </c>
      <c r="R280" s="126">
        <f>R281</f>
        <v>3.6000000000000004E-2</v>
      </c>
      <c r="T280" s="127">
        <f>T281</f>
        <v>0</v>
      </c>
      <c r="AR280" s="121" t="s">
        <v>79</v>
      </c>
      <c r="AT280" s="128" t="s">
        <v>68</v>
      </c>
      <c r="AU280" s="128" t="s">
        <v>69</v>
      </c>
      <c r="AY280" s="121" t="s">
        <v>160</v>
      </c>
      <c r="BK280" s="129">
        <f>BK281</f>
        <v>0</v>
      </c>
    </row>
    <row r="281" spans="2:65" s="11" customFormat="1" ht="22.9" customHeight="1">
      <c r="B281" s="120"/>
      <c r="D281" s="121" t="s">
        <v>68</v>
      </c>
      <c r="E281" s="130" t="s">
        <v>1746</v>
      </c>
      <c r="F281" s="130" t="s">
        <v>1747</v>
      </c>
      <c r="I281" s="123"/>
      <c r="J281" s="131">
        <f>BK281</f>
        <v>0</v>
      </c>
      <c r="L281" s="120"/>
      <c r="M281" s="125"/>
      <c r="P281" s="126">
        <f>SUM(P282:P303)</f>
        <v>0</v>
      </c>
      <c r="R281" s="126">
        <f>SUM(R282:R303)</f>
        <v>3.6000000000000004E-2</v>
      </c>
      <c r="T281" s="127">
        <f>SUM(T282:T303)</f>
        <v>0</v>
      </c>
      <c r="AR281" s="121" t="s">
        <v>79</v>
      </c>
      <c r="AT281" s="128" t="s">
        <v>68</v>
      </c>
      <c r="AU281" s="128" t="s">
        <v>77</v>
      </c>
      <c r="AY281" s="121" t="s">
        <v>160</v>
      </c>
      <c r="BK281" s="129">
        <f>SUM(BK282:BK303)</f>
        <v>0</v>
      </c>
    </row>
    <row r="282" spans="2:65" s="1" customFormat="1" ht="16.5" customHeight="1">
      <c r="B282" s="33"/>
      <c r="C282" s="132" t="s">
        <v>426</v>
      </c>
      <c r="D282" s="132" t="s">
        <v>162</v>
      </c>
      <c r="E282" s="133" t="s">
        <v>1766</v>
      </c>
      <c r="F282" s="134" t="s">
        <v>1767</v>
      </c>
      <c r="G282" s="135" t="s">
        <v>187</v>
      </c>
      <c r="H282" s="136">
        <v>28</v>
      </c>
      <c r="I282" s="137"/>
      <c r="J282" s="138">
        <f>ROUND(I282*H282,2)</f>
        <v>0</v>
      </c>
      <c r="K282" s="134" t="s">
        <v>1251</v>
      </c>
      <c r="L282" s="33"/>
      <c r="M282" s="139" t="s">
        <v>19</v>
      </c>
      <c r="N282" s="140" t="s">
        <v>40</v>
      </c>
      <c r="P282" s="141">
        <f>O282*H282</f>
        <v>0</v>
      </c>
      <c r="Q282" s="141">
        <v>0</v>
      </c>
      <c r="R282" s="141">
        <f>Q282*H282</f>
        <v>0</v>
      </c>
      <c r="S282" s="141">
        <v>0</v>
      </c>
      <c r="T282" s="142">
        <f>S282*H282</f>
        <v>0</v>
      </c>
      <c r="AR282" s="143" t="s">
        <v>259</v>
      </c>
      <c r="AT282" s="143" t="s">
        <v>162</v>
      </c>
      <c r="AU282" s="143" t="s">
        <v>79</v>
      </c>
      <c r="AY282" s="18" t="s">
        <v>160</v>
      </c>
      <c r="BE282" s="144">
        <f>IF(N282="základní",J282,0)</f>
        <v>0</v>
      </c>
      <c r="BF282" s="144">
        <f>IF(N282="snížená",J282,0)</f>
        <v>0</v>
      </c>
      <c r="BG282" s="144">
        <f>IF(N282="zákl. přenesená",J282,0)</f>
        <v>0</v>
      </c>
      <c r="BH282" s="144">
        <f>IF(N282="sníž. přenesená",J282,0)</f>
        <v>0</v>
      </c>
      <c r="BI282" s="144">
        <f>IF(N282="nulová",J282,0)</f>
        <v>0</v>
      </c>
      <c r="BJ282" s="18" t="s">
        <v>77</v>
      </c>
      <c r="BK282" s="144">
        <f>ROUND(I282*H282,2)</f>
        <v>0</v>
      </c>
      <c r="BL282" s="18" t="s">
        <v>259</v>
      </c>
      <c r="BM282" s="143" t="s">
        <v>3008</v>
      </c>
    </row>
    <row r="283" spans="2:65" s="1" customFormat="1" ht="11.25">
      <c r="B283" s="33"/>
      <c r="D283" s="145" t="s">
        <v>169</v>
      </c>
      <c r="F283" s="146" t="s">
        <v>1769</v>
      </c>
      <c r="I283" s="147"/>
      <c r="L283" s="33"/>
      <c r="M283" s="148"/>
      <c r="T283" s="54"/>
      <c r="AT283" s="18" t="s">
        <v>169</v>
      </c>
      <c r="AU283" s="18" t="s">
        <v>79</v>
      </c>
    </row>
    <row r="284" spans="2:65" s="1" customFormat="1" ht="11.25">
      <c r="B284" s="33"/>
      <c r="D284" s="193" t="s">
        <v>1254</v>
      </c>
      <c r="F284" s="194" t="s">
        <v>1770</v>
      </c>
      <c r="I284" s="147"/>
      <c r="L284" s="33"/>
      <c r="M284" s="148"/>
      <c r="T284" s="54"/>
      <c r="AT284" s="18" t="s">
        <v>1254</v>
      </c>
      <c r="AU284" s="18" t="s">
        <v>79</v>
      </c>
    </row>
    <row r="285" spans="2:65" s="12" customFormat="1" ht="11.25">
      <c r="B285" s="149"/>
      <c r="D285" s="145" t="s">
        <v>171</v>
      </c>
      <c r="E285" s="150" t="s">
        <v>19</v>
      </c>
      <c r="F285" s="151" t="s">
        <v>3009</v>
      </c>
      <c r="H285" s="152">
        <v>28</v>
      </c>
      <c r="I285" s="153"/>
      <c r="L285" s="149"/>
      <c r="M285" s="154"/>
      <c r="T285" s="155"/>
      <c r="AT285" s="150" t="s">
        <v>171</v>
      </c>
      <c r="AU285" s="150" t="s">
        <v>79</v>
      </c>
      <c r="AV285" s="12" t="s">
        <v>79</v>
      </c>
      <c r="AW285" s="12" t="s">
        <v>31</v>
      </c>
      <c r="AX285" s="12" t="s">
        <v>69</v>
      </c>
      <c r="AY285" s="150" t="s">
        <v>160</v>
      </c>
    </row>
    <row r="286" spans="2:65" s="13" customFormat="1" ht="11.25">
      <c r="B286" s="156"/>
      <c r="D286" s="145" t="s">
        <v>171</v>
      </c>
      <c r="E286" s="157" t="s">
        <v>19</v>
      </c>
      <c r="F286" s="158" t="s">
        <v>184</v>
      </c>
      <c r="H286" s="159">
        <v>28</v>
      </c>
      <c r="I286" s="160"/>
      <c r="L286" s="156"/>
      <c r="M286" s="161"/>
      <c r="T286" s="162"/>
      <c r="AT286" s="157" t="s">
        <v>171</v>
      </c>
      <c r="AU286" s="157" t="s">
        <v>79</v>
      </c>
      <c r="AV286" s="13" t="s">
        <v>167</v>
      </c>
      <c r="AW286" s="13" t="s">
        <v>31</v>
      </c>
      <c r="AX286" s="13" t="s">
        <v>77</v>
      </c>
      <c r="AY286" s="157" t="s">
        <v>160</v>
      </c>
    </row>
    <row r="287" spans="2:65" s="1" customFormat="1" ht="16.5" customHeight="1">
      <c r="B287" s="33"/>
      <c r="C287" s="163" t="s">
        <v>432</v>
      </c>
      <c r="D287" s="163" t="s">
        <v>200</v>
      </c>
      <c r="E287" s="164" t="s">
        <v>1771</v>
      </c>
      <c r="F287" s="165" t="s">
        <v>1772</v>
      </c>
      <c r="G287" s="166" t="s">
        <v>233</v>
      </c>
      <c r="H287" s="167">
        <v>8.0000000000000002E-3</v>
      </c>
      <c r="I287" s="168"/>
      <c r="J287" s="169">
        <f>ROUND(I287*H287,2)</f>
        <v>0</v>
      </c>
      <c r="K287" s="165" t="s">
        <v>1251</v>
      </c>
      <c r="L287" s="170"/>
      <c r="M287" s="171" t="s">
        <v>19</v>
      </c>
      <c r="N287" s="172" t="s">
        <v>40</v>
      </c>
      <c r="P287" s="141">
        <f>O287*H287</f>
        <v>0</v>
      </c>
      <c r="Q287" s="141">
        <v>1</v>
      </c>
      <c r="R287" s="141">
        <f>Q287*H287</f>
        <v>8.0000000000000002E-3</v>
      </c>
      <c r="S287" s="141">
        <v>0</v>
      </c>
      <c r="T287" s="142">
        <f>S287*H287</f>
        <v>0</v>
      </c>
      <c r="AR287" s="143" t="s">
        <v>378</v>
      </c>
      <c r="AT287" s="143" t="s">
        <v>200</v>
      </c>
      <c r="AU287" s="143" t="s">
        <v>79</v>
      </c>
      <c r="AY287" s="18" t="s">
        <v>160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8" t="s">
        <v>77</v>
      </c>
      <c r="BK287" s="144">
        <f>ROUND(I287*H287,2)</f>
        <v>0</v>
      </c>
      <c r="BL287" s="18" t="s">
        <v>259</v>
      </c>
      <c r="BM287" s="143" t="s">
        <v>3010</v>
      </c>
    </row>
    <row r="288" spans="2:65" s="1" customFormat="1" ht="11.25">
      <c r="B288" s="33"/>
      <c r="D288" s="145" t="s">
        <v>169</v>
      </c>
      <c r="F288" s="146" t="s">
        <v>1772</v>
      </c>
      <c r="I288" s="147"/>
      <c r="L288" s="33"/>
      <c r="M288" s="148"/>
      <c r="T288" s="54"/>
      <c r="AT288" s="18" t="s">
        <v>169</v>
      </c>
      <c r="AU288" s="18" t="s">
        <v>79</v>
      </c>
    </row>
    <row r="289" spans="2:65" s="12" customFormat="1" ht="11.25">
      <c r="B289" s="149"/>
      <c r="D289" s="145" t="s">
        <v>171</v>
      </c>
      <c r="E289" s="150" t="s">
        <v>19</v>
      </c>
      <c r="F289" s="151" t="s">
        <v>3011</v>
      </c>
      <c r="H289" s="152">
        <v>8.0000000000000002E-3</v>
      </c>
      <c r="I289" s="153"/>
      <c r="L289" s="149"/>
      <c r="M289" s="154"/>
      <c r="T289" s="155"/>
      <c r="AT289" s="150" t="s">
        <v>171</v>
      </c>
      <c r="AU289" s="150" t="s">
        <v>79</v>
      </c>
      <c r="AV289" s="12" t="s">
        <v>79</v>
      </c>
      <c r="AW289" s="12" t="s">
        <v>31</v>
      </c>
      <c r="AX289" s="12" t="s">
        <v>77</v>
      </c>
      <c r="AY289" s="150" t="s">
        <v>160</v>
      </c>
    </row>
    <row r="290" spans="2:65" s="1" customFormat="1" ht="16.5" customHeight="1">
      <c r="B290" s="33"/>
      <c r="C290" s="132" t="s">
        <v>437</v>
      </c>
      <c r="D290" s="132" t="s">
        <v>162</v>
      </c>
      <c r="E290" s="133" t="s">
        <v>2581</v>
      </c>
      <c r="F290" s="134" t="s">
        <v>2582</v>
      </c>
      <c r="G290" s="135" t="s">
        <v>187</v>
      </c>
      <c r="H290" s="136">
        <v>56</v>
      </c>
      <c r="I290" s="137"/>
      <c r="J290" s="138">
        <f>ROUND(I290*H290,2)</f>
        <v>0</v>
      </c>
      <c r="K290" s="134" t="s">
        <v>1251</v>
      </c>
      <c r="L290" s="33"/>
      <c r="M290" s="139" t="s">
        <v>19</v>
      </c>
      <c r="N290" s="140" t="s">
        <v>40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259</v>
      </c>
      <c r="AT290" s="143" t="s">
        <v>162</v>
      </c>
      <c r="AU290" s="143" t="s">
        <v>79</v>
      </c>
      <c r="AY290" s="18" t="s">
        <v>160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77</v>
      </c>
      <c r="BK290" s="144">
        <f>ROUND(I290*H290,2)</f>
        <v>0</v>
      </c>
      <c r="BL290" s="18" t="s">
        <v>259</v>
      </c>
      <c r="BM290" s="143" t="s">
        <v>3012</v>
      </c>
    </row>
    <row r="291" spans="2:65" s="1" customFormat="1" ht="11.25">
      <c r="B291" s="33"/>
      <c r="D291" s="145" t="s">
        <v>169</v>
      </c>
      <c r="F291" s="146" t="s">
        <v>2584</v>
      </c>
      <c r="I291" s="147"/>
      <c r="L291" s="33"/>
      <c r="M291" s="148"/>
      <c r="T291" s="54"/>
      <c r="AT291" s="18" t="s">
        <v>169</v>
      </c>
      <c r="AU291" s="18" t="s">
        <v>79</v>
      </c>
    </row>
    <row r="292" spans="2:65" s="1" customFormat="1" ht="11.25">
      <c r="B292" s="33"/>
      <c r="D292" s="193" t="s">
        <v>1254</v>
      </c>
      <c r="F292" s="194" t="s">
        <v>2585</v>
      </c>
      <c r="I292" s="147"/>
      <c r="L292" s="33"/>
      <c r="M292" s="148"/>
      <c r="T292" s="54"/>
      <c r="AT292" s="18" t="s">
        <v>1254</v>
      </c>
      <c r="AU292" s="18" t="s">
        <v>79</v>
      </c>
    </row>
    <row r="293" spans="2:65" s="12" customFormat="1" ht="11.25">
      <c r="B293" s="149"/>
      <c r="D293" s="145" t="s">
        <v>171</v>
      </c>
      <c r="E293" s="150" t="s">
        <v>19</v>
      </c>
      <c r="F293" s="151" t="s">
        <v>3013</v>
      </c>
      <c r="H293" s="152">
        <v>56</v>
      </c>
      <c r="I293" s="153"/>
      <c r="L293" s="149"/>
      <c r="M293" s="154"/>
      <c r="T293" s="155"/>
      <c r="AT293" s="150" t="s">
        <v>171</v>
      </c>
      <c r="AU293" s="150" t="s">
        <v>79</v>
      </c>
      <c r="AV293" s="12" t="s">
        <v>79</v>
      </c>
      <c r="AW293" s="12" t="s">
        <v>31</v>
      </c>
      <c r="AX293" s="12" t="s">
        <v>69</v>
      </c>
      <c r="AY293" s="150" t="s">
        <v>160</v>
      </c>
    </row>
    <row r="294" spans="2:65" s="13" customFormat="1" ht="11.25">
      <c r="B294" s="156"/>
      <c r="D294" s="145" t="s">
        <v>171</v>
      </c>
      <c r="E294" s="157" t="s">
        <v>19</v>
      </c>
      <c r="F294" s="158" t="s">
        <v>184</v>
      </c>
      <c r="H294" s="159">
        <v>56</v>
      </c>
      <c r="I294" s="160"/>
      <c r="L294" s="156"/>
      <c r="M294" s="161"/>
      <c r="T294" s="162"/>
      <c r="AT294" s="157" t="s">
        <v>171</v>
      </c>
      <c r="AU294" s="157" t="s">
        <v>79</v>
      </c>
      <c r="AV294" s="13" t="s">
        <v>167</v>
      </c>
      <c r="AW294" s="13" t="s">
        <v>31</v>
      </c>
      <c r="AX294" s="13" t="s">
        <v>77</v>
      </c>
      <c r="AY294" s="157" t="s">
        <v>160</v>
      </c>
    </row>
    <row r="295" spans="2:65" s="1" customFormat="1" ht="16.5" customHeight="1">
      <c r="B295" s="33"/>
      <c r="C295" s="163" t="s">
        <v>441</v>
      </c>
      <c r="D295" s="163" t="s">
        <v>200</v>
      </c>
      <c r="E295" s="164" t="s">
        <v>2587</v>
      </c>
      <c r="F295" s="165" t="s">
        <v>2588</v>
      </c>
      <c r="G295" s="166" t="s">
        <v>233</v>
      </c>
      <c r="H295" s="167">
        <v>2.8000000000000001E-2</v>
      </c>
      <c r="I295" s="168"/>
      <c r="J295" s="169">
        <f>ROUND(I295*H295,2)</f>
        <v>0</v>
      </c>
      <c r="K295" s="165" t="s">
        <v>1251</v>
      </c>
      <c r="L295" s="170"/>
      <c r="M295" s="171" t="s">
        <v>19</v>
      </c>
      <c r="N295" s="172" t="s">
        <v>40</v>
      </c>
      <c r="P295" s="141">
        <f>O295*H295</f>
        <v>0</v>
      </c>
      <c r="Q295" s="141">
        <v>1</v>
      </c>
      <c r="R295" s="141">
        <f>Q295*H295</f>
        <v>2.8000000000000001E-2</v>
      </c>
      <c r="S295" s="141">
        <v>0</v>
      </c>
      <c r="T295" s="142">
        <f>S295*H295</f>
        <v>0</v>
      </c>
      <c r="AR295" s="143" t="s">
        <v>378</v>
      </c>
      <c r="AT295" s="143" t="s">
        <v>200</v>
      </c>
      <c r="AU295" s="143" t="s">
        <v>79</v>
      </c>
      <c r="AY295" s="18" t="s">
        <v>160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8" t="s">
        <v>77</v>
      </c>
      <c r="BK295" s="144">
        <f>ROUND(I295*H295,2)</f>
        <v>0</v>
      </c>
      <c r="BL295" s="18" t="s">
        <v>259</v>
      </c>
      <c r="BM295" s="143" t="s">
        <v>3014</v>
      </c>
    </row>
    <row r="296" spans="2:65" s="1" customFormat="1" ht="11.25">
      <c r="B296" s="33"/>
      <c r="D296" s="145" t="s">
        <v>169</v>
      </c>
      <c r="F296" s="146" t="s">
        <v>2588</v>
      </c>
      <c r="I296" s="147"/>
      <c r="L296" s="33"/>
      <c r="M296" s="148"/>
      <c r="T296" s="54"/>
      <c r="AT296" s="18" t="s">
        <v>169</v>
      </c>
      <c r="AU296" s="18" t="s">
        <v>79</v>
      </c>
    </row>
    <row r="297" spans="2:65" s="12" customFormat="1" ht="11.25">
      <c r="B297" s="149"/>
      <c r="D297" s="145" t="s">
        <v>171</v>
      </c>
      <c r="E297" s="150" t="s">
        <v>19</v>
      </c>
      <c r="F297" s="151" t="s">
        <v>3015</v>
      </c>
      <c r="H297" s="152">
        <v>2.8000000000000001E-2</v>
      </c>
      <c r="I297" s="153"/>
      <c r="L297" s="149"/>
      <c r="M297" s="154"/>
      <c r="T297" s="155"/>
      <c r="AT297" s="150" t="s">
        <v>171</v>
      </c>
      <c r="AU297" s="150" t="s">
        <v>79</v>
      </c>
      <c r="AV297" s="12" t="s">
        <v>79</v>
      </c>
      <c r="AW297" s="12" t="s">
        <v>31</v>
      </c>
      <c r="AX297" s="12" t="s">
        <v>77</v>
      </c>
      <c r="AY297" s="150" t="s">
        <v>160</v>
      </c>
    </row>
    <row r="298" spans="2:65" s="1" customFormat="1" ht="16.5" customHeight="1">
      <c r="B298" s="33"/>
      <c r="C298" s="132" t="s">
        <v>445</v>
      </c>
      <c r="D298" s="132" t="s">
        <v>162</v>
      </c>
      <c r="E298" s="133" t="s">
        <v>1855</v>
      </c>
      <c r="F298" s="134" t="s">
        <v>1856</v>
      </c>
      <c r="G298" s="135" t="s">
        <v>233</v>
      </c>
      <c r="H298" s="136">
        <v>3.5999999999999997E-2</v>
      </c>
      <c r="I298" s="137"/>
      <c r="J298" s="138">
        <f>ROUND(I298*H298,2)</f>
        <v>0</v>
      </c>
      <c r="K298" s="134" t="s">
        <v>1251</v>
      </c>
      <c r="L298" s="33"/>
      <c r="M298" s="139" t="s">
        <v>19</v>
      </c>
      <c r="N298" s="140" t="s">
        <v>40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259</v>
      </c>
      <c r="AT298" s="143" t="s">
        <v>162</v>
      </c>
      <c r="AU298" s="143" t="s">
        <v>79</v>
      </c>
      <c r="AY298" s="18" t="s">
        <v>160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8" t="s">
        <v>77</v>
      </c>
      <c r="BK298" s="144">
        <f>ROUND(I298*H298,2)</f>
        <v>0</v>
      </c>
      <c r="BL298" s="18" t="s">
        <v>259</v>
      </c>
      <c r="BM298" s="143" t="s">
        <v>3016</v>
      </c>
    </row>
    <row r="299" spans="2:65" s="1" customFormat="1" ht="19.5">
      <c r="B299" s="33"/>
      <c r="D299" s="145" t="s">
        <v>169</v>
      </c>
      <c r="F299" s="146" t="s">
        <v>1858</v>
      </c>
      <c r="I299" s="147"/>
      <c r="L299" s="33"/>
      <c r="M299" s="148"/>
      <c r="T299" s="54"/>
      <c r="AT299" s="18" t="s">
        <v>169</v>
      </c>
      <c r="AU299" s="18" t="s">
        <v>79</v>
      </c>
    </row>
    <row r="300" spans="2:65" s="1" customFormat="1" ht="11.25">
      <c r="B300" s="33"/>
      <c r="D300" s="193" t="s">
        <v>1254</v>
      </c>
      <c r="F300" s="194" t="s">
        <v>1859</v>
      </c>
      <c r="I300" s="147"/>
      <c r="L300" s="33"/>
      <c r="M300" s="148"/>
      <c r="T300" s="54"/>
      <c r="AT300" s="18" t="s">
        <v>1254</v>
      </c>
      <c r="AU300" s="18" t="s">
        <v>79</v>
      </c>
    </row>
    <row r="301" spans="2:65" s="1" customFormat="1" ht="21.75" customHeight="1">
      <c r="B301" s="33"/>
      <c r="C301" s="132" t="s">
        <v>452</v>
      </c>
      <c r="D301" s="132" t="s">
        <v>162</v>
      </c>
      <c r="E301" s="133" t="s">
        <v>1861</v>
      </c>
      <c r="F301" s="134" t="s">
        <v>1862</v>
      </c>
      <c r="G301" s="135" t="s">
        <v>233</v>
      </c>
      <c r="H301" s="136">
        <v>3.5999999999999997E-2</v>
      </c>
      <c r="I301" s="137"/>
      <c r="J301" s="138">
        <f>ROUND(I301*H301,2)</f>
        <v>0</v>
      </c>
      <c r="K301" s="134" t="s">
        <v>1251</v>
      </c>
      <c r="L301" s="33"/>
      <c r="M301" s="139" t="s">
        <v>19</v>
      </c>
      <c r="N301" s="140" t="s">
        <v>40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259</v>
      </c>
      <c r="AT301" s="143" t="s">
        <v>162</v>
      </c>
      <c r="AU301" s="143" t="s">
        <v>79</v>
      </c>
      <c r="AY301" s="18" t="s">
        <v>160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77</v>
      </c>
      <c r="BK301" s="144">
        <f>ROUND(I301*H301,2)</f>
        <v>0</v>
      </c>
      <c r="BL301" s="18" t="s">
        <v>259</v>
      </c>
      <c r="BM301" s="143" t="s">
        <v>3017</v>
      </c>
    </row>
    <row r="302" spans="2:65" s="1" customFormat="1" ht="29.25">
      <c r="B302" s="33"/>
      <c r="D302" s="145" t="s">
        <v>169</v>
      </c>
      <c r="F302" s="146" t="s">
        <v>1864</v>
      </c>
      <c r="I302" s="147"/>
      <c r="L302" s="33"/>
      <c r="M302" s="148"/>
      <c r="T302" s="54"/>
      <c r="AT302" s="18" t="s">
        <v>169</v>
      </c>
      <c r="AU302" s="18" t="s">
        <v>79</v>
      </c>
    </row>
    <row r="303" spans="2:65" s="1" customFormat="1" ht="11.25">
      <c r="B303" s="33"/>
      <c r="D303" s="193" t="s">
        <v>1254</v>
      </c>
      <c r="F303" s="194" t="s">
        <v>1865</v>
      </c>
      <c r="I303" s="147"/>
      <c r="L303" s="33"/>
      <c r="M303" s="148"/>
      <c r="T303" s="54"/>
      <c r="AT303" s="18" t="s">
        <v>1254</v>
      </c>
      <c r="AU303" s="18" t="s">
        <v>79</v>
      </c>
    </row>
    <row r="304" spans="2:65" s="11" customFormat="1" ht="25.9" customHeight="1">
      <c r="B304" s="120"/>
      <c r="D304" s="121" t="s">
        <v>68</v>
      </c>
      <c r="E304" s="122" t="s">
        <v>540</v>
      </c>
      <c r="F304" s="122" t="s">
        <v>541</v>
      </c>
      <c r="I304" s="123"/>
      <c r="J304" s="124">
        <f>BK304</f>
        <v>0</v>
      </c>
      <c r="L304" s="120"/>
      <c r="M304" s="125"/>
      <c r="P304" s="126">
        <f>SUM(P305:P334)</f>
        <v>0</v>
      </c>
      <c r="R304" s="126">
        <f>SUM(R305:R334)</f>
        <v>0</v>
      </c>
      <c r="T304" s="127">
        <f>SUM(T305:T334)</f>
        <v>0</v>
      </c>
      <c r="AR304" s="121" t="s">
        <v>167</v>
      </c>
      <c r="AT304" s="128" t="s">
        <v>68</v>
      </c>
      <c r="AU304" s="128" t="s">
        <v>69</v>
      </c>
      <c r="AY304" s="121" t="s">
        <v>160</v>
      </c>
      <c r="BK304" s="129">
        <f>SUM(BK305:BK334)</f>
        <v>0</v>
      </c>
    </row>
    <row r="305" spans="2:65" s="1" customFormat="1" ht="16.5" customHeight="1">
      <c r="B305" s="33"/>
      <c r="C305" s="132" t="s">
        <v>459</v>
      </c>
      <c r="D305" s="132" t="s">
        <v>162</v>
      </c>
      <c r="E305" s="133" t="s">
        <v>2626</v>
      </c>
      <c r="F305" s="134" t="s">
        <v>2627</v>
      </c>
      <c r="G305" s="135" t="s">
        <v>1869</v>
      </c>
      <c r="H305" s="136">
        <v>1</v>
      </c>
      <c r="I305" s="137"/>
      <c r="J305" s="138">
        <f>ROUND(I305*H305,2)</f>
        <v>0</v>
      </c>
      <c r="K305" s="134" t="s">
        <v>19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1870</v>
      </c>
      <c r="AT305" s="143" t="s">
        <v>162</v>
      </c>
      <c r="AU305" s="143" t="s">
        <v>77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1870</v>
      </c>
      <c r="BM305" s="143" t="s">
        <v>3018</v>
      </c>
    </row>
    <row r="306" spans="2:65" s="1" customFormat="1" ht="11.25">
      <c r="B306" s="33"/>
      <c r="D306" s="145" t="s">
        <v>169</v>
      </c>
      <c r="F306" s="146" t="s">
        <v>2627</v>
      </c>
      <c r="I306" s="147"/>
      <c r="L306" s="33"/>
      <c r="M306" s="148"/>
      <c r="T306" s="54"/>
      <c r="AT306" s="18" t="s">
        <v>169</v>
      </c>
      <c r="AU306" s="18" t="s">
        <v>77</v>
      </c>
    </row>
    <row r="307" spans="2:65" s="1" customFormat="1" ht="16.5" customHeight="1">
      <c r="B307" s="33"/>
      <c r="C307" s="132" t="s">
        <v>464</v>
      </c>
      <c r="D307" s="132" t="s">
        <v>162</v>
      </c>
      <c r="E307" s="133" t="s">
        <v>2158</v>
      </c>
      <c r="F307" s="134" t="s">
        <v>1875</v>
      </c>
      <c r="G307" s="135" t="s">
        <v>1869</v>
      </c>
      <c r="H307" s="136">
        <v>1</v>
      </c>
      <c r="I307" s="137"/>
      <c r="J307" s="138">
        <f>ROUND(I307*H307,2)</f>
        <v>0</v>
      </c>
      <c r="K307" s="134" t="s">
        <v>19</v>
      </c>
      <c r="L307" s="33"/>
      <c r="M307" s="139" t="s">
        <v>19</v>
      </c>
      <c r="N307" s="140" t="s">
        <v>40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1870</v>
      </c>
      <c r="AT307" s="143" t="s">
        <v>162</v>
      </c>
      <c r="AU307" s="143" t="s">
        <v>77</v>
      </c>
      <c r="AY307" s="18" t="s">
        <v>160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8" t="s">
        <v>77</v>
      </c>
      <c r="BK307" s="144">
        <f>ROUND(I307*H307,2)</f>
        <v>0</v>
      </c>
      <c r="BL307" s="18" t="s">
        <v>1870</v>
      </c>
      <c r="BM307" s="143" t="s">
        <v>3019</v>
      </c>
    </row>
    <row r="308" spans="2:65" s="1" customFormat="1" ht="11.25">
      <c r="B308" s="33"/>
      <c r="D308" s="145" t="s">
        <v>169</v>
      </c>
      <c r="F308" s="146" t="s">
        <v>1875</v>
      </c>
      <c r="I308" s="147"/>
      <c r="L308" s="33"/>
      <c r="M308" s="148"/>
      <c r="T308" s="54"/>
      <c r="AT308" s="18" t="s">
        <v>169</v>
      </c>
      <c r="AU308" s="18" t="s">
        <v>77</v>
      </c>
    </row>
    <row r="309" spans="2:65" s="1" customFormat="1" ht="16.5" customHeight="1">
      <c r="B309" s="33"/>
      <c r="C309" s="132" t="s">
        <v>469</v>
      </c>
      <c r="D309" s="132" t="s">
        <v>162</v>
      </c>
      <c r="E309" s="133" t="s">
        <v>1879</v>
      </c>
      <c r="F309" s="134" t="s">
        <v>1880</v>
      </c>
      <c r="G309" s="135" t="s">
        <v>1869</v>
      </c>
      <c r="H309" s="136">
        <v>1</v>
      </c>
      <c r="I309" s="137"/>
      <c r="J309" s="138">
        <f>ROUND(I309*H309,2)</f>
        <v>0</v>
      </c>
      <c r="K309" s="134" t="s">
        <v>19</v>
      </c>
      <c r="L309" s="33"/>
      <c r="M309" s="139" t="s">
        <v>19</v>
      </c>
      <c r="N309" s="140" t="s">
        <v>40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1870</v>
      </c>
      <c r="AT309" s="143" t="s">
        <v>162</v>
      </c>
      <c r="AU309" s="143" t="s">
        <v>77</v>
      </c>
      <c r="AY309" s="18" t="s">
        <v>160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77</v>
      </c>
      <c r="BK309" s="144">
        <f>ROUND(I309*H309,2)</f>
        <v>0</v>
      </c>
      <c r="BL309" s="18" t="s">
        <v>1870</v>
      </c>
      <c r="BM309" s="143" t="s">
        <v>3020</v>
      </c>
    </row>
    <row r="310" spans="2:65" s="1" customFormat="1" ht="11.25">
      <c r="B310" s="33"/>
      <c r="D310" s="145" t="s">
        <v>169</v>
      </c>
      <c r="F310" s="146" t="s">
        <v>1880</v>
      </c>
      <c r="I310" s="147"/>
      <c r="L310" s="33"/>
      <c r="M310" s="148"/>
      <c r="T310" s="54"/>
      <c r="AT310" s="18" t="s">
        <v>169</v>
      </c>
      <c r="AU310" s="18" t="s">
        <v>77</v>
      </c>
    </row>
    <row r="311" spans="2:65" s="15" customFormat="1" ht="11.25">
      <c r="B311" s="180"/>
      <c r="D311" s="145" t="s">
        <v>171</v>
      </c>
      <c r="E311" s="181" t="s">
        <v>19</v>
      </c>
      <c r="F311" s="182" t="s">
        <v>1882</v>
      </c>
      <c r="H311" s="181" t="s">
        <v>19</v>
      </c>
      <c r="I311" s="183"/>
      <c r="L311" s="180"/>
      <c r="M311" s="184"/>
      <c r="T311" s="185"/>
      <c r="AT311" s="181" t="s">
        <v>171</v>
      </c>
      <c r="AU311" s="181" t="s">
        <v>77</v>
      </c>
      <c r="AV311" s="15" t="s">
        <v>77</v>
      </c>
      <c r="AW311" s="15" t="s">
        <v>31</v>
      </c>
      <c r="AX311" s="15" t="s">
        <v>69</v>
      </c>
      <c r="AY311" s="181" t="s">
        <v>160</v>
      </c>
    </row>
    <row r="312" spans="2:65" s="12" customFormat="1" ht="11.25">
      <c r="B312" s="149"/>
      <c r="D312" s="145" t="s">
        <v>171</v>
      </c>
      <c r="E312" s="150" t="s">
        <v>19</v>
      </c>
      <c r="F312" s="151" t="s">
        <v>77</v>
      </c>
      <c r="H312" s="152">
        <v>1</v>
      </c>
      <c r="I312" s="153"/>
      <c r="L312" s="149"/>
      <c r="M312" s="154"/>
      <c r="T312" s="155"/>
      <c r="AT312" s="150" t="s">
        <v>171</v>
      </c>
      <c r="AU312" s="150" t="s">
        <v>77</v>
      </c>
      <c r="AV312" s="12" t="s">
        <v>79</v>
      </c>
      <c r="AW312" s="12" t="s">
        <v>31</v>
      </c>
      <c r="AX312" s="12" t="s">
        <v>77</v>
      </c>
      <c r="AY312" s="150" t="s">
        <v>160</v>
      </c>
    </row>
    <row r="313" spans="2:65" s="1" customFormat="1" ht="16.5" customHeight="1">
      <c r="B313" s="33"/>
      <c r="C313" s="132" t="s">
        <v>473</v>
      </c>
      <c r="D313" s="132" t="s">
        <v>162</v>
      </c>
      <c r="E313" s="133" t="s">
        <v>1884</v>
      </c>
      <c r="F313" s="134" t="s">
        <v>1885</v>
      </c>
      <c r="G313" s="135" t="s">
        <v>1869</v>
      </c>
      <c r="H313" s="136">
        <v>1</v>
      </c>
      <c r="I313" s="137"/>
      <c r="J313" s="138">
        <f>ROUND(I313*H313,2)</f>
        <v>0</v>
      </c>
      <c r="K313" s="134" t="s">
        <v>19</v>
      </c>
      <c r="L313" s="33"/>
      <c r="M313" s="139" t="s">
        <v>19</v>
      </c>
      <c r="N313" s="140" t="s">
        <v>40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1870</v>
      </c>
      <c r="AT313" s="143" t="s">
        <v>162</v>
      </c>
      <c r="AU313" s="143" t="s">
        <v>77</v>
      </c>
      <c r="AY313" s="18" t="s">
        <v>160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77</v>
      </c>
      <c r="BK313" s="144">
        <f>ROUND(I313*H313,2)</f>
        <v>0</v>
      </c>
      <c r="BL313" s="18" t="s">
        <v>1870</v>
      </c>
      <c r="BM313" s="143" t="s">
        <v>3021</v>
      </c>
    </row>
    <row r="314" spans="2:65" s="1" customFormat="1" ht="11.25">
      <c r="B314" s="33"/>
      <c r="D314" s="145" t="s">
        <v>169</v>
      </c>
      <c r="F314" s="146" t="s">
        <v>1885</v>
      </c>
      <c r="I314" s="147"/>
      <c r="L314" s="33"/>
      <c r="M314" s="148"/>
      <c r="T314" s="54"/>
      <c r="AT314" s="18" t="s">
        <v>169</v>
      </c>
      <c r="AU314" s="18" t="s">
        <v>77</v>
      </c>
    </row>
    <row r="315" spans="2:65" s="1" customFormat="1" ht="16.5" customHeight="1">
      <c r="B315" s="33"/>
      <c r="C315" s="132" t="s">
        <v>480</v>
      </c>
      <c r="D315" s="132" t="s">
        <v>162</v>
      </c>
      <c r="E315" s="133" t="s">
        <v>1888</v>
      </c>
      <c r="F315" s="134" t="s">
        <v>1889</v>
      </c>
      <c r="G315" s="135" t="s">
        <v>1869</v>
      </c>
      <c r="H315" s="136">
        <v>1</v>
      </c>
      <c r="I315" s="137"/>
      <c r="J315" s="138">
        <f>ROUND(I315*H315,2)</f>
        <v>0</v>
      </c>
      <c r="K315" s="134" t="s">
        <v>19</v>
      </c>
      <c r="L315" s="33"/>
      <c r="M315" s="139" t="s">
        <v>19</v>
      </c>
      <c r="N315" s="140" t="s">
        <v>40</v>
      </c>
      <c r="P315" s="141">
        <f>O315*H315</f>
        <v>0</v>
      </c>
      <c r="Q315" s="141">
        <v>0</v>
      </c>
      <c r="R315" s="141">
        <f>Q315*H315</f>
        <v>0</v>
      </c>
      <c r="S315" s="141">
        <v>0</v>
      </c>
      <c r="T315" s="142">
        <f>S315*H315</f>
        <v>0</v>
      </c>
      <c r="AR315" s="143" t="s">
        <v>1870</v>
      </c>
      <c r="AT315" s="143" t="s">
        <v>162</v>
      </c>
      <c r="AU315" s="143" t="s">
        <v>77</v>
      </c>
      <c r="AY315" s="18" t="s">
        <v>160</v>
      </c>
      <c r="BE315" s="144">
        <f>IF(N315="základní",J315,0)</f>
        <v>0</v>
      </c>
      <c r="BF315" s="144">
        <f>IF(N315="snížená",J315,0)</f>
        <v>0</v>
      </c>
      <c r="BG315" s="144">
        <f>IF(N315="zákl. přenesená",J315,0)</f>
        <v>0</v>
      </c>
      <c r="BH315" s="144">
        <f>IF(N315="sníž. přenesená",J315,0)</f>
        <v>0</v>
      </c>
      <c r="BI315" s="144">
        <f>IF(N315="nulová",J315,0)</f>
        <v>0</v>
      </c>
      <c r="BJ315" s="18" t="s">
        <v>77</v>
      </c>
      <c r="BK315" s="144">
        <f>ROUND(I315*H315,2)</f>
        <v>0</v>
      </c>
      <c r="BL315" s="18" t="s">
        <v>1870</v>
      </c>
      <c r="BM315" s="143" t="s">
        <v>3022</v>
      </c>
    </row>
    <row r="316" spans="2:65" s="1" customFormat="1" ht="11.25">
      <c r="B316" s="33"/>
      <c r="D316" s="145" t="s">
        <v>169</v>
      </c>
      <c r="F316" s="146" t="s">
        <v>1889</v>
      </c>
      <c r="I316" s="147"/>
      <c r="L316" s="33"/>
      <c r="M316" s="148"/>
      <c r="T316" s="54"/>
      <c r="AT316" s="18" t="s">
        <v>169</v>
      </c>
      <c r="AU316" s="18" t="s">
        <v>77</v>
      </c>
    </row>
    <row r="317" spans="2:65" s="1" customFormat="1" ht="16.5" customHeight="1">
      <c r="B317" s="33"/>
      <c r="C317" s="132" t="s">
        <v>484</v>
      </c>
      <c r="D317" s="132" t="s">
        <v>162</v>
      </c>
      <c r="E317" s="133" t="s">
        <v>1892</v>
      </c>
      <c r="F317" s="134" t="s">
        <v>1893</v>
      </c>
      <c r="G317" s="135" t="s">
        <v>1869</v>
      </c>
      <c r="H317" s="136">
        <v>1</v>
      </c>
      <c r="I317" s="137"/>
      <c r="J317" s="138">
        <f>ROUND(I317*H317,2)</f>
        <v>0</v>
      </c>
      <c r="K317" s="134" t="s">
        <v>19</v>
      </c>
      <c r="L317" s="33"/>
      <c r="M317" s="139" t="s">
        <v>19</v>
      </c>
      <c r="N317" s="140" t="s">
        <v>40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1870</v>
      </c>
      <c r="AT317" s="143" t="s">
        <v>162</v>
      </c>
      <c r="AU317" s="143" t="s">
        <v>77</v>
      </c>
      <c r="AY317" s="18" t="s">
        <v>160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77</v>
      </c>
      <c r="BK317" s="144">
        <f>ROUND(I317*H317,2)</f>
        <v>0</v>
      </c>
      <c r="BL317" s="18" t="s">
        <v>1870</v>
      </c>
      <c r="BM317" s="143" t="s">
        <v>3023</v>
      </c>
    </row>
    <row r="318" spans="2:65" s="1" customFormat="1" ht="11.25">
      <c r="B318" s="33"/>
      <c r="D318" s="145" t="s">
        <v>169</v>
      </c>
      <c r="F318" s="146" t="s">
        <v>1893</v>
      </c>
      <c r="I318" s="147"/>
      <c r="L318" s="33"/>
      <c r="M318" s="148"/>
      <c r="T318" s="54"/>
      <c r="AT318" s="18" t="s">
        <v>169</v>
      </c>
      <c r="AU318" s="18" t="s">
        <v>77</v>
      </c>
    </row>
    <row r="319" spans="2:65" s="1" customFormat="1" ht="16.5" customHeight="1">
      <c r="B319" s="33"/>
      <c r="C319" s="132" t="s">
        <v>489</v>
      </c>
      <c r="D319" s="132" t="s">
        <v>162</v>
      </c>
      <c r="E319" s="133" t="s">
        <v>1896</v>
      </c>
      <c r="F319" s="134" t="s">
        <v>1897</v>
      </c>
      <c r="G319" s="135" t="s">
        <v>1869</v>
      </c>
      <c r="H319" s="136">
        <v>1</v>
      </c>
      <c r="I319" s="137"/>
      <c r="J319" s="138">
        <f>ROUND(I319*H319,2)</f>
        <v>0</v>
      </c>
      <c r="K319" s="134" t="s">
        <v>19</v>
      </c>
      <c r="L319" s="33"/>
      <c r="M319" s="139" t="s">
        <v>19</v>
      </c>
      <c r="N319" s="140" t="s">
        <v>40</v>
      </c>
      <c r="P319" s="141">
        <f>O319*H319</f>
        <v>0</v>
      </c>
      <c r="Q319" s="141">
        <v>0</v>
      </c>
      <c r="R319" s="141">
        <f>Q319*H319</f>
        <v>0</v>
      </c>
      <c r="S319" s="141">
        <v>0</v>
      </c>
      <c r="T319" s="142">
        <f>S319*H319</f>
        <v>0</v>
      </c>
      <c r="AR319" s="143" t="s">
        <v>1870</v>
      </c>
      <c r="AT319" s="143" t="s">
        <v>162</v>
      </c>
      <c r="AU319" s="143" t="s">
        <v>77</v>
      </c>
      <c r="AY319" s="18" t="s">
        <v>160</v>
      </c>
      <c r="BE319" s="144">
        <f>IF(N319="základní",J319,0)</f>
        <v>0</v>
      </c>
      <c r="BF319" s="144">
        <f>IF(N319="snížená",J319,0)</f>
        <v>0</v>
      </c>
      <c r="BG319" s="144">
        <f>IF(N319="zákl. přenesená",J319,0)</f>
        <v>0</v>
      </c>
      <c r="BH319" s="144">
        <f>IF(N319="sníž. přenesená",J319,0)</f>
        <v>0</v>
      </c>
      <c r="BI319" s="144">
        <f>IF(N319="nulová",J319,0)</f>
        <v>0</v>
      </c>
      <c r="BJ319" s="18" t="s">
        <v>77</v>
      </c>
      <c r="BK319" s="144">
        <f>ROUND(I319*H319,2)</f>
        <v>0</v>
      </c>
      <c r="BL319" s="18" t="s">
        <v>1870</v>
      </c>
      <c r="BM319" s="143" t="s">
        <v>3024</v>
      </c>
    </row>
    <row r="320" spans="2:65" s="1" customFormat="1" ht="11.25">
      <c r="B320" s="33"/>
      <c r="D320" s="145" t="s">
        <v>169</v>
      </c>
      <c r="F320" s="146" t="s">
        <v>1897</v>
      </c>
      <c r="I320" s="147"/>
      <c r="L320" s="33"/>
      <c r="M320" s="148"/>
      <c r="T320" s="54"/>
      <c r="AT320" s="18" t="s">
        <v>169</v>
      </c>
      <c r="AU320" s="18" t="s">
        <v>77</v>
      </c>
    </row>
    <row r="321" spans="2:65" s="1" customFormat="1" ht="16.5" customHeight="1">
      <c r="B321" s="33"/>
      <c r="C321" s="132" t="s">
        <v>495</v>
      </c>
      <c r="D321" s="132" t="s">
        <v>162</v>
      </c>
      <c r="E321" s="133" t="s">
        <v>3025</v>
      </c>
      <c r="F321" s="134" t="s">
        <v>1901</v>
      </c>
      <c r="G321" s="135" t="s">
        <v>1869</v>
      </c>
      <c r="H321" s="136">
        <v>1</v>
      </c>
      <c r="I321" s="137"/>
      <c r="J321" s="138">
        <f>ROUND(I321*H321,2)</f>
        <v>0</v>
      </c>
      <c r="K321" s="134" t="s">
        <v>19</v>
      </c>
      <c r="L321" s="33"/>
      <c r="M321" s="139" t="s">
        <v>19</v>
      </c>
      <c r="N321" s="140" t="s">
        <v>40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1870</v>
      </c>
      <c r="AT321" s="143" t="s">
        <v>162</v>
      </c>
      <c r="AU321" s="143" t="s">
        <v>77</v>
      </c>
      <c r="AY321" s="18" t="s">
        <v>160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77</v>
      </c>
      <c r="BK321" s="144">
        <f>ROUND(I321*H321,2)</f>
        <v>0</v>
      </c>
      <c r="BL321" s="18" t="s">
        <v>1870</v>
      </c>
      <c r="BM321" s="143" t="s">
        <v>3026</v>
      </c>
    </row>
    <row r="322" spans="2:65" s="1" customFormat="1" ht="11.25">
      <c r="B322" s="33"/>
      <c r="D322" s="145" t="s">
        <v>169</v>
      </c>
      <c r="F322" s="146" t="s">
        <v>1901</v>
      </c>
      <c r="I322" s="147"/>
      <c r="L322" s="33"/>
      <c r="M322" s="148"/>
      <c r="T322" s="54"/>
      <c r="AT322" s="18" t="s">
        <v>169</v>
      </c>
      <c r="AU322" s="18" t="s">
        <v>77</v>
      </c>
    </row>
    <row r="323" spans="2:65" s="1" customFormat="1" ht="16.5" customHeight="1">
      <c r="B323" s="33"/>
      <c r="C323" s="132" t="s">
        <v>500</v>
      </c>
      <c r="D323" s="132" t="s">
        <v>162</v>
      </c>
      <c r="E323" s="133" t="s">
        <v>3027</v>
      </c>
      <c r="F323" s="134" t="s">
        <v>1906</v>
      </c>
      <c r="G323" s="135" t="s">
        <v>1869</v>
      </c>
      <c r="H323" s="136">
        <v>1</v>
      </c>
      <c r="I323" s="137"/>
      <c r="J323" s="138">
        <f>ROUND(I323*H323,2)</f>
        <v>0</v>
      </c>
      <c r="K323" s="134" t="s">
        <v>19</v>
      </c>
      <c r="L323" s="33"/>
      <c r="M323" s="139" t="s">
        <v>19</v>
      </c>
      <c r="N323" s="140" t="s">
        <v>40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1870</v>
      </c>
      <c r="AT323" s="143" t="s">
        <v>162</v>
      </c>
      <c r="AU323" s="143" t="s">
        <v>77</v>
      </c>
      <c r="AY323" s="18" t="s">
        <v>160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8" t="s">
        <v>77</v>
      </c>
      <c r="BK323" s="144">
        <f>ROUND(I323*H323,2)</f>
        <v>0</v>
      </c>
      <c r="BL323" s="18" t="s">
        <v>1870</v>
      </c>
      <c r="BM323" s="143" t="s">
        <v>3028</v>
      </c>
    </row>
    <row r="324" spans="2:65" s="1" customFormat="1" ht="11.25">
      <c r="B324" s="33"/>
      <c r="D324" s="145" t="s">
        <v>169</v>
      </c>
      <c r="F324" s="146" t="s">
        <v>1906</v>
      </c>
      <c r="I324" s="147"/>
      <c r="L324" s="33"/>
      <c r="M324" s="148"/>
      <c r="T324" s="54"/>
      <c r="AT324" s="18" t="s">
        <v>169</v>
      </c>
      <c r="AU324" s="18" t="s">
        <v>77</v>
      </c>
    </row>
    <row r="325" spans="2:65" s="1" customFormat="1" ht="16.5" customHeight="1">
      <c r="B325" s="33"/>
      <c r="C325" s="132" t="s">
        <v>504</v>
      </c>
      <c r="D325" s="132" t="s">
        <v>162</v>
      </c>
      <c r="E325" s="133" t="s">
        <v>1910</v>
      </c>
      <c r="F325" s="134" t="s">
        <v>1911</v>
      </c>
      <c r="G325" s="135" t="s">
        <v>1869</v>
      </c>
      <c r="H325" s="136">
        <v>1</v>
      </c>
      <c r="I325" s="137"/>
      <c r="J325" s="138">
        <f>ROUND(I325*H325,2)</f>
        <v>0</v>
      </c>
      <c r="K325" s="134" t="s">
        <v>19</v>
      </c>
      <c r="L325" s="33"/>
      <c r="M325" s="139" t="s">
        <v>19</v>
      </c>
      <c r="N325" s="140" t="s">
        <v>40</v>
      </c>
      <c r="P325" s="141">
        <f>O325*H325</f>
        <v>0</v>
      </c>
      <c r="Q325" s="141">
        <v>0</v>
      </c>
      <c r="R325" s="141">
        <f>Q325*H325</f>
        <v>0</v>
      </c>
      <c r="S325" s="141">
        <v>0</v>
      </c>
      <c r="T325" s="142">
        <f>S325*H325</f>
        <v>0</v>
      </c>
      <c r="AR325" s="143" t="s">
        <v>1870</v>
      </c>
      <c r="AT325" s="143" t="s">
        <v>162</v>
      </c>
      <c r="AU325" s="143" t="s">
        <v>77</v>
      </c>
      <c r="AY325" s="18" t="s">
        <v>160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8" t="s">
        <v>77</v>
      </c>
      <c r="BK325" s="144">
        <f>ROUND(I325*H325,2)</f>
        <v>0</v>
      </c>
      <c r="BL325" s="18" t="s">
        <v>1870</v>
      </c>
      <c r="BM325" s="143" t="s">
        <v>3029</v>
      </c>
    </row>
    <row r="326" spans="2:65" s="1" customFormat="1" ht="11.25">
      <c r="B326" s="33"/>
      <c r="D326" s="145" t="s">
        <v>169</v>
      </c>
      <c r="F326" s="146" t="s">
        <v>1911</v>
      </c>
      <c r="I326" s="147"/>
      <c r="L326" s="33"/>
      <c r="M326" s="148"/>
      <c r="T326" s="54"/>
      <c r="AT326" s="18" t="s">
        <v>169</v>
      </c>
      <c r="AU326" s="18" t="s">
        <v>77</v>
      </c>
    </row>
    <row r="327" spans="2:65" s="1" customFormat="1" ht="16.5" customHeight="1">
      <c r="B327" s="33"/>
      <c r="C327" s="132" t="s">
        <v>509</v>
      </c>
      <c r="D327" s="132" t="s">
        <v>162</v>
      </c>
      <c r="E327" s="133" t="s">
        <v>1914</v>
      </c>
      <c r="F327" s="134" t="s">
        <v>1915</v>
      </c>
      <c r="G327" s="135" t="s">
        <v>1869</v>
      </c>
      <c r="H327" s="136">
        <v>1</v>
      </c>
      <c r="I327" s="137"/>
      <c r="J327" s="138">
        <f>ROUND(I327*H327,2)</f>
        <v>0</v>
      </c>
      <c r="K327" s="134" t="s">
        <v>19</v>
      </c>
      <c r="L327" s="33"/>
      <c r="M327" s="139" t="s">
        <v>19</v>
      </c>
      <c r="N327" s="140" t="s">
        <v>40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1870</v>
      </c>
      <c r="AT327" s="143" t="s">
        <v>162</v>
      </c>
      <c r="AU327" s="143" t="s">
        <v>77</v>
      </c>
      <c r="AY327" s="18" t="s">
        <v>160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8" t="s">
        <v>77</v>
      </c>
      <c r="BK327" s="144">
        <f>ROUND(I327*H327,2)</f>
        <v>0</v>
      </c>
      <c r="BL327" s="18" t="s">
        <v>1870</v>
      </c>
      <c r="BM327" s="143" t="s">
        <v>3030</v>
      </c>
    </row>
    <row r="328" spans="2:65" s="1" customFormat="1" ht="11.25">
      <c r="B328" s="33"/>
      <c r="D328" s="145" t="s">
        <v>169</v>
      </c>
      <c r="F328" s="146" t="s">
        <v>1915</v>
      </c>
      <c r="I328" s="147"/>
      <c r="L328" s="33"/>
      <c r="M328" s="148"/>
      <c r="T328" s="54"/>
      <c r="AT328" s="18" t="s">
        <v>169</v>
      </c>
      <c r="AU328" s="18" t="s">
        <v>77</v>
      </c>
    </row>
    <row r="329" spans="2:65" s="1" customFormat="1" ht="16.5" customHeight="1">
      <c r="B329" s="33"/>
      <c r="C329" s="132" t="s">
        <v>515</v>
      </c>
      <c r="D329" s="132" t="s">
        <v>162</v>
      </c>
      <c r="E329" s="133" t="s">
        <v>1918</v>
      </c>
      <c r="F329" s="134" t="s">
        <v>1919</v>
      </c>
      <c r="G329" s="135" t="s">
        <v>1869</v>
      </c>
      <c r="H329" s="136">
        <v>1</v>
      </c>
      <c r="I329" s="137"/>
      <c r="J329" s="138">
        <f>ROUND(I329*H329,2)</f>
        <v>0</v>
      </c>
      <c r="K329" s="134" t="s">
        <v>19</v>
      </c>
      <c r="L329" s="33"/>
      <c r="M329" s="139" t="s">
        <v>19</v>
      </c>
      <c r="N329" s="140" t="s">
        <v>40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1870</v>
      </c>
      <c r="AT329" s="143" t="s">
        <v>162</v>
      </c>
      <c r="AU329" s="143" t="s">
        <v>77</v>
      </c>
      <c r="AY329" s="18" t="s">
        <v>160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8" t="s">
        <v>77</v>
      </c>
      <c r="BK329" s="144">
        <f>ROUND(I329*H329,2)</f>
        <v>0</v>
      </c>
      <c r="BL329" s="18" t="s">
        <v>1870</v>
      </c>
      <c r="BM329" s="143" t="s">
        <v>3031</v>
      </c>
    </row>
    <row r="330" spans="2:65" s="1" customFormat="1" ht="11.25">
      <c r="B330" s="33"/>
      <c r="D330" s="145" t="s">
        <v>169</v>
      </c>
      <c r="F330" s="146" t="s">
        <v>1919</v>
      </c>
      <c r="I330" s="147"/>
      <c r="L330" s="33"/>
      <c r="M330" s="148"/>
      <c r="T330" s="54"/>
      <c r="AT330" s="18" t="s">
        <v>169</v>
      </c>
      <c r="AU330" s="18" t="s">
        <v>77</v>
      </c>
    </row>
    <row r="331" spans="2:65" s="1" customFormat="1" ht="16.5" customHeight="1">
      <c r="B331" s="33"/>
      <c r="C331" s="132" t="s">
        <v>520</v>
      </c>
      <c r="D331" s="132" t="s">
        <v>162</v>
      </c>
      <c r="E331" s="133" t="s">
        <v>1922</v>
      </c>
      <c r="F331" s="134" t="s">
        <v>1923</v>
      </c>
      <c r="G331" s="135" t="s">
        <v>1869</v>
      </c>
      <c r="H331" s="136">
        <v>1</v>
      </c>
      <c r="I331" s="137"/>
      <c r="J331" s="138">
        <f>ROUND(I331*H331,2)</f>
        <v>0</v>
      </c>
      <c r="K331" s="134" t="s">
        <v>19</v>
      </c>
      <c r="L331" s="33"/>
      <c r="M331" s="139" t="s">
        <v>19</v>
      </c>
      <c r="N331" s="140" t="s">
        <v>40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1870</v>
      </c>
      <c r="AT331" s="143" t="s">
        <v>162</v>
      </c>
      <c r="AU331" s="143" t="s">
        <v>77</v>
      </c>
      <c r="AY331" s="18" t="s">
        <v>160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77</v>
      </c>
      <c r="BK331" s="144">
        <f>ROUND(I331*H331,2)</f>
        <v>0</v>
      </c>
      <c r="BL331" s="18" t="s">
        <v>1870</v>
      </c>
      <c r="BM331" s="143" t="s">
        <v>3032</v>
      </c>
    </row>
    <row r="332" spans="2:65" s="1" customFormat="1" ht="11.25">
      <c r="B332" s="33"/>
      <c r="D332" s="145" t="s">
        <v>169</v>
      </c>
      <c r="F332" s="146" t="s">
        <v>1923</v>
      </c>
      <c r="I332" s="147"/>
      <c r="L332" s="33"/>
      <c r="M332" s="148"/>
      <c r="T332" s="54"/>
      <c r="AT332" s="18" t="s">
        <v>169</v>
      </c>
      <c r="AU332" s="18" t="s">
        <v>77</v>
      </c>
    </row>
    <row r="333" spans="2:65" s="1" customFormat="1" ht="16.5" customHeight="1">
      <c r="B333" s="33"/>
      <c r="C333" s="132" t="s">
        <v>525</v>
      </c>
      <c r="D333" s="132" t="s">
        <v>162</v>
      </c>
      <c r="E333" s="133" t="s">
        <v>2647</v>
      </c>
      <c r="F333" s="134" t="s">
        <v>2648</v>
      </c>
      <c r="G333" s="135" t="s">
        <v>1869</v>
      </c>
      <c r="H333" s="136">
        <v>1</v>
      </c>
      <c r="I333" s="137"/>
      <c r="J333" s="138">
        <f>ROUND(I333*H333,2)</f>
        <v>0</v>
      </c>
      <c r="K333" s="134" t="s">
        <v>19</v>
      </c>
      <c r="L333" s="33"/>
      <c r="M333" s="139" t="s">
        <v>19</v>
      </c>
      <c r="N333" s="140" t="s">
        <v>40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1870</v>
      </c>
      <c r="AT333" s="143" t="s">
        <v>162</v>
      </c>
      <c r="AU333" s="143" t="s">
        <v>77</v>
      </c>
      <c r="AY333" s="18" t="s">
        <v>160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77</v>
      </c>
      <c r="BK333" s="144">
        <f>ROUND(I333*H333,2)</f>
        <v>0</v>
      </c>
      <c r="BL333" s="18" t="s">
        <v>1870</v>
      </c>
      <c r="BM333" s="143" t="s">
        <v>3033</v>
      </c>
    </row>
    <row r="334" spans="2:65" s="1" customFormat="1" ht="11.25">
      <c r="B334" s="33"/>
      <c r="D334" s="145" t="s">
        <v>169</v>
      </c>
      <c r="F334" s="146" t="s">
        <v>2648</v>
      </c>
      <c r="I334" s="147"/>
      <c r="L334" s="33"/>
      <c r="M334" s="195"/>
      <c r="N334" s="196"/>
      <c r="O334" s="196"/>
      <c r="P334" s="196"/>
      <c r="Q334" s="196"/>
      <c r="R334" s="196"/>
      <c r="S334" s="196"/>
      <c r="T334" s="197"/>
      <c r="AT334" s="18" t="s">
        <v>169</v>
      </c>
      <c r="AU334" s="18" t="s">
        <v>77</v>
      </c>
    </row>
    <row r="335" spans="2:65" s="1" customFormat="1" ht="6.95" customHeight="1">
      <c r="B335" s="42"/>
      <c r="C335" s="43"/>
      <c r="D335" s="43"/>
      <c r="E335" s="43"/>
      <c r="F335" s="43"/>
      <c r="G335" s="43"/>
      <c r="H335" s="43"/>
      <c r="I335" s="43"/>
      <c r="J335" s="43"/>
      <c r="K335" s="43"/>
      <c r="L335" s="33"/>
    </row>
  </sheetData>
  <sheetProtection algorithmName="SHA-512" hashValue="+z8etTNc8MpKxrrKFLkoD8Kb33cvQdi3f4KoaQCkAeMjdRe+Zzemdp7Abj4kvofn5yEWTJDLLoGpAEPAkACp2w==" saltValue="6vc9OkP+t5dpcGnUgnBywhNcrxggWG7TCs+ITEG38XBZRg/6cm6soHDmskPS3EK/lgGg8BI4FtfXH4CDnX2Spw==" spinCount="100000" sheet="1" objects="1" scenarios="1" formatColumns="0" formatRows="0" autoFilter="0"/>
  <autoFilter ref="C88:K334" xr:uid="{00000000-0009-0000-0000-00000B000000}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hyperlinks>
    <hyperlink ref="F94" r:id="rId1" xr:uid="{00000000-0004-0000-0B00-000000000000}"/>
    <hyperlink ref="F98" r:id="rId2" xr:uid="{00000000-0004-0000-0B00-000001000000}"/>
    <hyperlink ref="F102" r:id="rId3" xr:uid="{00000000-0004-0000-0B00-000002000000}"/>
    <hyperlink ref="F106" r:id="rId4" xr:uid="{00000000-0004-0000-0B00-000003000000}"/>
    <hyperlink ref="F110" r:id="rId5" xr:uid="{00000000-0004-0000-0B00-000004000000}"/>
    <hyperlink ref="F116" r:id="rId6" xr:uid="{00000000-0004-0000-0B00-000005000000}"/>
    <hyperlink ref="F128" r:id="rId7" xr:uid="{00000000-0004-0000-0B00-000006000000}"/>
    <hyperlink ref="F132" r:id="rId8" xr:uid="{00000000-0004-0000-0B00-000007000000}"/>
    <hyperlink ref="F138" r:id="rId9" xr:uid="{00000000-0004-0000-0B00-000008000000}"/>
    <hyperlink ref="F147" r:id="rId10" xr:uid="{00000000-0004-0000-0B00-000009000000}"/>
    <hyperlink ref="F151" r:id="rId11" xr:uid="{00000000-0004-0000-0B00-00000A000000}"/>
    <hyperlink ref="F159" r:id="rId12" xr:uid="{00000000-0004-0000-0B00-00000B000000}"/>
    <hyperlink ref="F165" r:id="rId13" xr:uid="{00000000-0004-0000-0B00-00000C000000}"/>
    <hyperlink ref="F171" r:id="rId14" xr:uid="{00000000-0004-0000-0B00-00000D000000}"/>
    <hyperlink ref="F174" r:id="rId15" xr:uid="{00000000-0004-0000-0B00-00000E000000}"/>
    <hyperlink ref="F178" r:id="rId16" xr:uid="{00000000-0004-0000-0B00-00000F000000}"/>
    <hyperlink ref="F182" r:id="rId17" xr:uid="{00000000-0004-0000-0B00-000010000000}"/>
    <hyperlink ref="F189" r:id="rId18" xr:uid="{00000000-0004-0000-0B00-000011000000}"/>
    <hyperlink ref="F193" r:id="rId19" xr:uid="{00000000-0004-0000-0B00-000012000000}"/>
    <hyperlink ref="F197" r:id="rId20" xr:uid="{00000000-0004-0000-0B00-000013000000}"/>
    <hyperlink ref="F201" r:id="rId21" xr:uid="{00000000-0004-0000-0B00-000014000000}"/>
    <hyperlink ref="F205" r:id="rId22" xr:uid="{00000000-0004-0000-0B00-000015000000}"/>
    <hyperlink ref="F211" r:id="rId23" xr:uid="{00000000-0004-0000-0B00-000016000000}"/>
    <hyperlink ref="F214" r:id="rId24" xr:uid="{00000000-0004-0000-0B00-000017000000}"/>
    <hyperlink ref="F220" r:id="rId25" xr:uid="{00000000-0004-0000-0B00-000018000000}"/>
    <hyperlink ref="F231" r:id="rId26" xr:uid="{00000000-0004-0000-0B00-000019000000}"/>
    <hyperlink ref="F236" r:id="rId27" xr:uid="{00000000-0004-0000-0B00-00001A000000}"/>
    <hyperlink ref="F243" r:id="rId28" xr:uid="{00000000-0004-0000-0B00-00001B000000}"/>
    <hyperlink ref="F250" r:id="rId29" xr:uid="{00000000-0004-0000-0B00-00001C000000}"/>
    <hyperlink ref="F253" r:id="rId30" xr:uid="{00000000-0004-0000-0B00-00001D000000}"/>
    <hyperlink ref="F256" r:id="rId31" xr:uid="{00000000-0004-0000-0B00-00001E000000}"/>
    <hyperlink ref="F262" r:id="rId32" xr:uid="{00000000-0004-0000-0B00-00001F000000}"/>
    <hyperlink ref="F267" r:id="rId33" xr:uid="{00000000-0004-0000-0B00-000020000000}"/>
    <hyperlink ref="F272" r:id="rId34" xr:uid="{00000000-0004-0000-0B00-000021000000}"/>
    <hyperlink ref="F279" r:id="rId35" xr:uid="{00000000-0004-0000-0B00-000022000000}"/>
    <hyperlink ref="F284" r:id="rId36" xr:uid="{00000000-0004-0000-0B00-000023000000}"/>
    <hyperlink ref="F292" r:id="rId37" xr:uid="{00000000-0004-0000-0B00-000024000000}"/>
    <hyperlink ref="F300" r:id="rId38" xr:uid="{00000000-0004-0000-0B00-000025000000}"/>
    <hyperlink ref="F303" r:id="rId39" xr:uid="{00000000-0004-0000-0B00-00002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4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B2:BM34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112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3034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ROUND((SUM(BE82:BE344)),  2)</f>
        <v>0</v>
      </c>
      <c r="I33" s="94">
        <v>0.21</v>
      </c>
      <c r="J33" s="84">
        <f>ROUND(((SUM(BE82:BE344))*I33),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ROUND((SUM(BF82:BF344)),  2)</f>
        <v>0</v>
      </c>
      <c r="I34" s="94">
        <v>0.12</v>
      </c>
      <c r="J34" s="84">
        <f>ROUND(((SUM(BF82:BF344))*I34),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ROUND((SUM(BG82:BG344)),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ROUND((SUM(BH82:BH344)),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ROUND((SUM(BI82:BI344)),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01-14-01 - Výstroj trati km 11,300 - km 19,605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8" customFormat="1" ht="24.95" customHeight="1">
      <c r="B62" s="104"/>
      <c r="D62" s="105" t="s">
        <v>586</v>
      </c>
      <c r="E62" s="106"/>
      <c r="F62" s="106"/>
      <c r="G62" s="106"/>
      <c r="H62" s="106"/>
      <c r="I62" s="106"/>
      <c r="J62" s="107">
        <f>J312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145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33" t="str">
        <f>E7</f>
        <v>Prostá rekonstrukce trati v úseku Chrastava - Hrádek nad Nisou</v>
      </c>
      <c r="F72" s="334"/>
      <c r="G72" s="334"/>
      <c r="H72" s="334"/>
      <c r="L72" s="33"/>
    </row>
    <row r="73" spans="2:12" s="1" customFormat="1" ht="12" customHeight="1">
      <c r="B73" s="33"/>
      <c r="C73" s="28" t="s">
        <v>134</v>
      </c>
      <c r="L73" s="33"/>
    </row>
    <row r="74" spans="2:12" s="1" customFormat="1" ht="16.5" customHeight="1">
      <c r="B74" s="33"/>
      <c r="E74" s="296" t="str">
        <f>E9</f>
        <v>SO 01-14-01 - Výstroj trati km 11,300 - km 19,605</v>
      </c>
      <c r="F74" s="335"/>
      <c r="G74" s="335"/>
      <c r="H74" s="335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24. 1. 2025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 xml:space="preserve"> </v>
      </c>
      <c r="I78" s="28" t="s">
        <v>30</v>
      </c>
      <c r="J78" s="31" t="str">
        <f>E21</f>
        <v xml:space="preserve"> 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32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146</v>
      </c>
      <c r="D81" s="114" t="s">
        <v>54</v>
      </c>
      <c r="E81" s="114" t="s">
        <v>50</v>
      </c>
      <c r="F81" s="114" t="s">
        <v>51</v>
      </c>
      <c r="G81" s="114" t="s">
        <v>147</v>
      </c>
      <c r="H81" s="114" t="s">
        <v>148</v>
      </c>
      <c r="I81" s="114" t="s">
        <v>149</v>
      </c>
      <c r="J81" s="114" t="s">
        <v>138</v>
      </c>
      <c r="K81" s="115" t="s">
        <v>150</v>
      </c>
      <c r="L81" s="112"/>
      <c r="M81" s="57" t="s">
        <v>19</v>
      </c>
      <c r="N81" s="58" t="s">
        <v>39</v>
      </c>
      <c r="O81" s="58" t="s">
        <v>151</v>
      </c>
      <c r="P81" s="58" t="s">
        <v>152</v>
      </c>
      <c r="Q81" s="58" t="s">
        <v>153</v>
      </c>
      <c r="R81" s="58" t="s">
        <v>154</v>
      </c>
      <c r="S81" s="58" t="s">
        <v>155</v>
      </c>
      <c r="T81" s="59" t="s">
        <v>156</v>
      </c>
    </row>
    <row r="82" spans="2:65" s="1" customFormat="1" ht="22.9" customHeight="1">
      <c r="B82" s="33"/>
      <c r="C82" s="62" t="s">
        <v>157</v>
      </c>
      <c r="J82" s="116">
        <f>BK82</f>
        <v>0</v>
      </c>
      <c r="L82" s="33"/>
      <c r="M82" s="60"/>
      <c r="N82" s="51"/>
      <c r="O82" s="51"/>
      <c r="P82" s="117">
        <f>P83+P312</f>
        <v>0</v>
      </c>
      <c r="Q82" s="51"/>
      <c r="R82" s="117">
        <f>R83+R312</f>
        <v>23.173529999999996</v>
      </c>
      <c r="S82" s="51"/>
      <c r="T82" s="118">
        <f>T83+T312</f>
        <v>0</v>
      </c>
      <c r="AT82" s="18" t="s">
        <v>68</v>
      </c>
      <c r="AU82" s="18" t="s">
        <v>139</v>
      </c>
      <c r="BK82" s="119">
        <f>BK83+BK312</f>
        <v>0</v>
      </c>
    </row>
    <row r="83" spans="2:65" s="11" customFormat="1" ht="25.9" customHeight="1">
      <c r="B83" s="120"/>
      <c r="D83" s="121" t="s">
        <v>68</v>
      </c>
      <c r="E83" s="122" t="s">
        <v>158</v>
      </c>
      <c r="F83" s="122" t="s">
        <v>159</v>
      </c>
      <c r="I83" s="123"/>
      <c r="J83" s="124">
        <f>BK83</f>
        <v>0</v>
      </c>
      <c r="L83" s="120"/>
      <c r="M83" s="125"/>
      <c r="P83" s="126">
        <f>P84</f>
        <v>0</v>
      </c>
      <c r="R83" s="126">
        <f>R84</f>
        <v>23.173529999999996</v>
      </c>
      <c r="T83" s="127">
        <f>T84</f>
        <v>0</v>
      </c>
      <c r="AR83" s="121" t="s">
        <v>77</v>
      </c>
      <c r="AT83" s="128" t="s">
        <v>68</v>
      </c>
      <c r="AU83" s="128" t="s">
        <v>69</v>
      </c>
      <c r="AY83" s="121" t="s">
        <v>160</v>
      </c>
      <c r="BK83" s="129">
        <f>BK84</f>
        <v>0</v>
      </c>
    </row>
    <row r="84" spans="2:65" s="11" customFormat="1" ht="22.9" customHeight="1">
      <c r="B84" s="120"/>
      <c r="D84" s="121" t="s">
        <v>68</v>
      </c>
      <c r="E84" s="130" t="s">
        <v>191</v>
      </c>
      <c r="F84" s="130" t="s">
        <v>215</v>
      </c>
      <c r="I84" s="123"/>
      <c r="J84" s="131">
        <f>BK84</f>
        <v>0</v>
      </c>
      <c r="L84" s="120"/>
      <c r="M84" s="125"/>
      <c r="P84" s="126">
        <f>SUM(P85:P311)</f>
        <v>0</v>
      </c>
      <c r="R84" s="126">
        <f>SUM(R85:R311)</f>
        <v>23.173529999999996</v>
      </c>
      <c r="T84" s="127">
        <f>SUM(T85:T311)</f>
        <v>0</v>
      </c>
      <c r="AR84" s="121" t="s">
        <v>77</v>
      </c>
      <c r="AT84" s="128" t="s">
        <v>68</v>
      </c>
      <c r="AU84" s="128" t="s">
        <v>77</v>
      </c>
      <c r="AY84" s="121" t="s">
        <v>160</v>
      </c>
      <c r="BK84" s="129">
        <f>SUM(BK85:BK311)</f>
        <v>0</v>
      </c>
    </row>
    <row r="85" spans="2:65" s="1" customFormat="1" ht="16.5" customHeight="1">
      <c r="B85" s="33"/>
      <c r="C85" s="132" t="s">
        <v>77</v>
      </c>
      <c r="D85" s="132" t="s">
        <v>162</v>
      </c>
      <c r="E85" s="133" t="s">
        <v>3035</v>
      </c>
      <c r="F85" s="134" t="s">
        <v>3036</v>
      </c>
      <c r="G85" s="135" t="s">
        <v>313</v>
      </c>
      <c r="H85" s="136">
        <v>4</v>
      </c>
      <c r="I85" s="137"/>
      <c r="J85" s="138">
        <f>ROUND(I85*H85,2)</f>
        <v>0</v>
      </c>
      <c r="K85" s="134" t="s">
        <v>166</v>
      </c>
      <c r="L85" s="33"/>
      <c r="M85" s="139" t="s">
        <v>19</v>
      </c>
      <c r="N85" s="140" t="s">
        <v>40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167</v>
      </c>
      <c r="AT85" s="143" t="s">
        <v>162</v>
      </c>
      <c r="AU85" s="143" t="s">
        <v>79</v>
      </c>
      <c r="AY85" s="18" t="s">
        <v>160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77</v>
      </c>
      <c r="BK85" s="144">
        <f>ROUND(I85*H85,2)</f>
        <v>0</v>
      </c>
      <c r="BL85" s="18" t="s">
        <v>167</v>
      </c>
      <c r="BM85" s="143" t="s">
        <v>3037</v>
      </c>
    </row>
    <row r="86" spans="2:65" s="1" customFormat="1" ht="19.5">
      <c r="B86" s="33"/>
      <c r="D86" s="145" t="s">
        <v>169</v>
      </c>
      <c r="F86" s="146" t="s">
        <v>3038</v>
      </c>
      <c r="I86" s="147"/>
      <c r="L86" s="33"/>
      <c r="M86" s="148"/>
      <c r="T86" s="54"/>
      <c r="AT86" s="18" t="s">
        <v>169</v>
      </c>
      <c r="AU86" s="18" t="s">
        <v>79</v>
      </c>
    </row>
    <row r="87" spans="2:65" s="12" customFormat="1" ht="11.25">
      <c r="B87" s="149"/>
      <c r="D87" s="145" t="s">
        <v>171</v>
      </c>
      <c r="E87" s="150" t="s">
        <v>19</v>
      </c>
      <c r="F87" s="151" t="s">
        <v>167</v>
      </c>
      <c r="H87" s="152">
        <v>4</v>
      </c>
      <c r="I87" s="153"/>
      <c r="L87" s="149"/>
      <c r="M87" s="154"/>
      <c r="T87" s="155"/>
      <c r="AT87" s="150" t="s">
        <v>171</v>
      </c>
      <c r="AU87" s="150" t="s">
        <v>79</v>
      </c>
      <c r="AV87" s="12" t="s">
        <v>79</v>
      </c>
      <c r="AW87" s="12" t="s">
        <v>31</v>
      </c>
      <c r="AX87" s="12" t="s">
        <v>77</v>
      </c>
      <c r="AY87" s="150" t="s">
        <v>160</v>
      </c>
    </row>
    <row r="88" spans="2:65" s="1" customFormat="1" ht="16.5" customHeight="1">
      <c r="B88" s="33"/>
      <c r="C88" s="132" t="s">
        <v>79</v>
      </c>
      <c r="D88" s="132" t="s">
        <v>162</v>
      </c>
      <c r="E88" s="133" t="s">
        <v>3039</v>
      </c>
      <c r="F88" s="134" t="s">
        <v>3040</v>
      </c>
      <c r="G88" s="135" t="s">
        <v>313</v>
      </c>
      <c r="H88" s="136">
        <v>12</v>
      </c>
      <c r="I88" s="137"/>
      <c r="J88" s="138">
        <f>ROUND(I88*H88,2)</f>
        <v>0</v>
      </c>
      <c r="K88" s="134" t="s">
        <v>166</v>
      </c>
      <c r="L88" s="33"/>
      <c r="M88" s="139" t="s">
        <v>19</v>
      </c>
      <c r="N88" s="140" t="s">
        <v>40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167</v>
      </c>
      <c r="AT88" s="143" t="s">
        <v>162</v>
      </c>
      <c r="AU88" s="143" t="s">
        <v>79</v>
      </c>
      <c r="AY88" s="18" t="s">
        <v>160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77</v>
      </c>
      <c r="BK88" s="144">
        <f>ROUND(I88*H88,2)</f>
        <v>0</v>
      </c>
      <c r="BL88" s="18" t="s">
        <v>167</v>
      </c>
      <c r="BM88" s="143" t="s">
        <v>3041</v>
      </c>
    </row>
    <row r="89" spans="2:65" s="1" customFormat="1" ht="19.5">
      <c r="B89" s="33"/>
      <c r="D89" s="145" t="s">
        <v>169</v>
      </c>
      <c r="F89" s="146" t="s">
        <v>3042</v>
      </c>
      <c r="I89" s="147"/>
      <c r="L89" s="33"/>
      <c r="M89" s="148"/>
      <c r="T89" s="54"/>
      <c r="AT89" s="18" t="s">
        <v>169</v>
      </c>
      <c r="AU89" s="18" t="s">
        <v>79</v>
      </c>
    </row>
    <row r="90" spans="2:65" s="12" customFormat="1" ht="11.25">
      <c r="B90" s="149"/>
      <c r="D90" s="145" t="s">
        <v>171</v>
      </c>
      <c r="E90" s="150" t="s">
        <v>19</v>
      </c>
      <c r="F90" s="151" t="s">
        <v>8</v>
      </c>
      <c r="H90" s="152">
        <v>12</v>
      </c>
      <c r="I90" s="153"/>
      <c r="L90" s="149"/>
      <c r="M90" s="154"/>
      <c r="T90" s="155"/>
      <c r="AT90" s="150" t="s">
        <v>171</v>
      </c>
      <c r="AU90" s="150" t="s">
        <v>79</v>
      </c>
      <c r="AV90" s="12" t="s">
        <v>79</v>
      </c>
      <c r="AW90" s="12" t="s">
        <v>31</v>
      </c>
      <c r="AX90" s="12" t="s">
        <v>77</v>
      </c>
      <c r="AY90" s="150" t="s">
        <v>160</v>
      </c>
    </row>
    <row r="91" spans="2:65" s="1" customFormat="1" ht="16.5" customHeight="1">
      <c r="B91" s="33"/>
      <c r="C91" s="132" t="s">
        <v>178</v>
      </c>
      <c r="D91" s="132" t="s">
        <v>162</v>
      </c>
      <c r="E91" s="133" t="s">
        <v>3043</v>
      </c>
      <c r="F91" s="134" t="s">
        <v>3044</v>
      </c>
      <c r="G91" s="135" t="s">
        <v>313</v>
      </c>
      <c r="H91" s="136">
        <v>2</v>
      </c>
      <c r="I91" s="137"/>
      <c r="J91" s="138">
        <f>ROUND(I91*H91,2)</f>
        <v>0</v>
      </c>
      <c r="K91" s="134" t="s">
        <v>166</v>
      </c>
      <c r="L91" s="33"/>
      <c r="M91" s="139" t="s">
        <v>19</v>
      </c>
      <c r="N91" s="140" t="s">
        <v>40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167</v>
      </c>
      <c r="AT91" s="143" t="s">
        <v>162</v>
      </c>
      <c r="AU91" s="143" t="s">
        <v>79</v>
      </c>
      <c r="AY91" s="18" t="s">
        <v>160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77</v>
      </c>
      <c r="BK91" s="144">
        <f>ROUND(I91*H91,2)</f>
        <v>0</v>
      </c>
      <c r="BL91" s="18" t="s">
        <v>167</v>
      </c>
      <c r="BM91" s="143" t="s">
        <v>3045</v>
      </c>
    </row>
    <row r="92" spans="2:65" s="1" customFormat="1" ht="19.5">
      <c r="B92" s="33"/>
      <c r="D92" s="145" t="s">
        <v>169</v>
      </c>
      <c r="F92" s="146" t="s">
        <v>3046</v>
      </c>
      <c r="I92" s="147"/>
      <c r="L92" s="33"/>
      <c r="M92" s="148"/>
      <c r="T92" s="54"/>
      <c r="AT92" s="18" t="s">
        <v>169</v>
      </c>
      <c r="AU92" s="18" t="s">
        <v>79</v>
      </c>
    </row>
    <row r="93" spans="2:65" s="12" customFormat="1" ht="11.25">
      <c r="B93" s="149"/>
      <c r="D93" s="145" t="s">
        <v>171</v>
      </c>
      <c r="E93" s="150" t="s">
        <v>19</v>
      </c>
      <c r="F93" s="151" t="s">
        <v>79</v>
      </c>
      <c r="H93" s="152">
        <v>2</v>
      </c>
      <c r="I93" s="153"/>
      <c r="L93" s="149"/>
      <c r="M93" s="154"/>
      <c r="T93" s="155"/>
      <c r="AT93" s="150" t="s">
        <v>171</v>
      </c>
      <c r="AU93" s="150" t="s">
        <v>79</v>
      </c>
      <c r="AV93" s="12" t="s">
        <v>79</v>
      </c>
      <c r="AW93" s="12" t="s">
        <v>31</v>
      </c>
      <c r="AX93" s="12" t="s">
        <v>77</v>
      </c>
      <c r="AY93" s="150" t="s">
        <v>160</v>
      </c>
    </row>
    <row r="94" spans="2:65" s="1" customFormat="1" ht="16.5" customHeight="1">
      <c r="B94" s="33"/>
      <c r="C94" s="163" t="s">
        <v>167</v>
      </c>
      <c r="D94" s="163" t="s">
        <v>200</v>
      </c>
      <c r="E94" s="164" t="s">
        <v>3047</v>
      </c>
      <c r="F94" s="165" t="s">
        <v>3048</v>
      </c>
      <c r="G94" s="166" t="s">
        <v>313</v>
      </c>
      <c r="H94" s="167">
        <v>4</v>
      </c>
      <c r="I94" s="168"/>
      <c r="J94" s="169">
        <f>ROUND(I94*H94,2)</f>
        <v>0</v>
      </c>
      <c r="K94" s="165" t="s">
        <v>166</v>
      </c>
      <c r="L94" s="170"/>
      <c r="M94" s="171" t="s">
        <v>19</v>
      </c>
      <c r="N94" s="172" t="s">
        <v>40</v>
      </c>
      <c r="P94" s="141">
        <f>O94*H94</f>
        <v>0</v>
      </c>
      <c r="Q94" s="141">
        <v>1.4999999999999999E-4</v>
      </c>
      <c r="R94" s="141">
        <f>Q94*H94</f>
        <v>5.9999999999999995E-4</v>
      </c>
      <c r="S94" s="141">
        <v>0</v>
      </c>
      <c r="T94" s="142">
        <f>S94*H94</f>
        <v>0</v>
      </c>
      <c r="AR94" s="143" t="s">
        <v>204</v>
      </c>
      <c r="AT94" s="143" t="s">
        <v>200</v>
      </c>
      <c r="AU94" s="143" t="s">
        <v>79</v>
      </c>
      <c r="AY94" s="18" t="s">
        <v>160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77</v>
      </c>
      <c r="BK94" s="144">
        <f>ROUND(I94*H94,2)</f>
        <v>0</v>
      </c>
      <c r="BL94" s="18" t="s">
        <v>167</v>
      </c>
      <c r="BM94" s="143" t="s">
        <v>3049</v>
      </c>
    </row>
    <row r="95" spans="2:65" s="1" customFormat="1" ht="11.25">
      <c r="B95" s="33"/>
      <c r="D95" s="145" t="s">
        <v>169</v>
      </c>
      <c r="F95" s="146" t="s">
        <v>3048</v>
      </c>
      <c r="I95" s="147"/>
      <c r="L95" s="33"/>
      <c r="M95" s="148"/>
      <c r="T95" s="54"/>
      <c r="AT95" s="18" t="s">
        <v>169</v>
      </c>
      <c r="AU95" s="18" t="s">
        <v>79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3050</v>
      </c>
      <c r="H96" s="152">
        <v>4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77</v>
      </c>
      <c r="AY96" s="150" t="s">
        <v>160</v>
      </c>
    </row>
    <row r="97" spans="2:65" s="1" customFormat="1" ht="16.5" customHeight="1">
      <c r="B97" s="33"/>
      <c r="C97" s="163" t="s">
        <v>191</v>
      </c>
      <c r="D97" s="163" t="s">
        <v>200</v>
      </c>
      <c r="E97" s="164" t="s">
        <v>3051</v>
      </c>
      <c r="F97" s="165" t="s">
        <v>3052</v>
      </c>
      <c r="G97" s="166" t="s">
        <v>313</v>
      </c>
      <c r="H97" s="167">
        <v>2</v>
      </c>
      <c r="I97" s="168"/>
      <c r="J97" s="169">
        <f>ROUND(I97*H97,2)</f>
        <v>0</v>
      </c>
      <c r="K97" s="165" t="s">
        <v>166</v>
      </c>
      <c r="L97" s="170"/>
      <c r="M97" s="171" t="s">
        <v>19</v>
      </c>
      <c r="N97" s="172" t="s">
        <v>40</v>
      </c>
      <c r="P97" s="141">
        <f>O97*H97</f>
        <v>0</v>
      </c>
      <c r="Q97" s="141">
        <v>3.5000000000000001E-3</v>
      </c>
      <c r="R97" s="141">
        <f>Q97*H97</f>
        <v>7.0000000000000001E-3</v>
      </c>
      <c r="S97" s="141">
        <v>0</v>
      </c>
      <c r="T97" s="142">
        <f>S97*H97</f>
        <v>0</v>
      </c>
      <c r="AR97" s="143" t="s">
        <v>204</v>
      </c>
      <c r="AT97" s="143" t="s">
        <v>200</v>
      </c>
      <c r="AU97" s="143" t="s">
        <v>79</v>
      </c>
      <c r="AY97" s="18" t="s">
        <v>160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77</v>
      </c>
      <c r="BK97" s="144">
        <f>ROUND(I97*H97,2)</f>
        <v>0</v>
      </c>
      <c r="BL97" s="18" t="s">
        <v>167</v>
      </c>
      <c r="BM97" s="143" t="s">
        <v>3053</v>
      </c>
    </row>
    <row r="98" spans="2:65" s="1" customFormat="1" ht="11.25">
      <c r="B98" s="33"/>
      <c r="D98" s="145" t="s">
        <v>169</v>
      </c>
      <c r="F98" s="146" t="s">
        <v>3052</v>
      </c>
      <c r="I98" s="147"/>
      <c r="L98" s="33"/>
      <c r="M98" s="148"/>
      <c r="T98" s="54"/>
      <c r="AT98" s="18" t="s">
        <v>169</v>
      </c>
      <c r="AU98" s="18" t="s">
        <v>79</v>
      </c>
    </row>
    <row r="99" spans="2:65" s="12" customFormat="1" ht="11.25">
      <c r="B99" s="149"/>
      <c r="D99" s="145" t="s">
        <v>171</v>
      </c>
      <c r="E99" s="150" t="s">
        <v>19</v>
      </c>
      <c r="F99" s="151" t="s">
        <v>79</v>
      </c>
      <c r="H99" s="152">
        <v>2</v>
      </c>
      <c r="I99" s="153"/>
      <c r="L99" s="149"/>
      <c r="M99" s="154"/>
      <c r="T99" s="155"/>
      <c r="AT99" s="150" t="s">
        <v>171</v>
      </c>
      <c r="AU99" s="150" t="s">
        <v>79</v>
      </c>
      <c r="AV99" s="12" t="s">
        <v>79</v>
      </c>
      <c r="AW99" s="12" t="s">
        <v>31</v>
      </c>
      <c r="AX99" s="12" t="s">
        <v>77</v>
      </c>
      <c r="AY99" s="150" t="s">
        <v>160</v>
      </c>
    </row>
    <row r="100" spans="2:65" s="1" customFormat="1" ht="16.5" customHeight="1">
      <c r="B100" s="33"/>
      <c r="C100" s="132" t="s">
        <v>195</v>
      </c>
      <c r="D100" s="132" t="s">
        <v>162</v>
      </c>
      <c r="E100" s="133" t="s">
        <v>3054</v>
      </c>
      <c r="F100" s="134" t="s">
        <v>3055</v>
      </c>
      <c r="G100" s="135" t="s">
        <v>313</v>
      </c>
      <c r="H100" s="136">
        <v>10</v>
      </c>
      <c r="I100" s="137"/>
      <c r="J100" s="138">
        <f>ROUND(I100*H100,2)</f>
        <v>0</v>
      </c>
      <c r="K100" s="134" t="s">
        <v>166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167</v>
      </c>
      <c r="AT100" s="143" t="s">
        <v>162</v>
      </c>
      <c r="AU100" s="143" t="s">
        <v>79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167</v>
      </c>
      <c r="BM100" s="143" t="s">
        <v>3056</v>
      </c>
    </row>
    <row r="101" spans="2:65" s="1" customFormat="1" ht="19.5">
      <c r="B101" s="33"/>
      <c r="D101" s="145" t="s">
        <v>169</v>
      </c>
      <c r="F101" s="146" t="s">
        <v>3057</v>
      </c>
      <c r="I101" s="147"/>
      <c r="L101" s="33"/>
      <c r="M101" s="148"/>
      <c r="T101" s="54"/>
      <c r="AT101" s="18" t="s">
        <v>169</v>
      </c>
      <c r="AU101" s="18" t="s">
        <v>79</v>
      </c>
    </row>
    <row r="102" spans="2:65" s="12" customFormat="1" ht="11.25">
      <c r="B102" s="149"/>
      <c r="D102" s="145" t="s">
        <v>171</v>
      </c>
      <c r="E102" s="150" t="s">
        <v>19</v>
      </c>
      <c r="F102" s="151" t="s">
        <v>216</v>
      </c>
      <c r="H102" s="152">
        <v>10</v>
      </c>
      <c r="I102" s="153"/>
      <c r="L102" s="149"/>
      <c r="M102" s="154"/>
      <c r="T102" s="155"/>
      <c r="AT102" s="150" t="s">
        <v>171</v>
      </c>
      <c r="AU102" s="150" t="s">
        <v>79</v>
      </c>
      <c r="AV102" s="12" t="s">
        <v>79</v>
      </c>
      <c r="AW102" s="12" t="s">
        <v>31</v>
      </c>
      <c r="AX102" s="12" t="s">
        <v>77</v>
      </c>
      <c r="AY102" s="150" t="s">
        <v>160</v>
      </c>
    </row>
    <row r="103" spans="2:65" s="1" customFormat="1" ht="16.5" customHeight="1">
      <c r="B103" s="33"/>
      <c r="C103" s="163" t="s">
        <v>199</v>
      </c>
      <c r="D103" s="163" t="s">
        <v>200</v>
      </c>
      <c r="E103" s="164" t="s">
        <v>3047</v>
      </c>
      <c r="F103" s="165" t="s">
        <v>3048</v>
      </c>
      <c r="G103" s="166" t="s">
        <v>313</v>
      </c>
      <c r="H103" s="167">
        <v>20</v>
      </c>
      <c r="I103" s="168"/>
      <c r="J103" s="169">
        <f>ROUND(I103*H103,2)</f>
        <v>0</v>
      </c>
      <c r="K103" s="165" t="s">
        <v>166</v>
      </c>
      <c r="L103" s="170"/>
      <c r="M103" s="171" t="s">
        <v>19</v>
      </c>
      <c r="N103" s="172" t="s">
        <v>40</v>
      </c>
      <c r="P103" s="141">
        <f>O103*H103</f>
        <v>0</v>
      </c>
      <c r="Q103" s="141">
        <v>1.4999999999999999E-4</v>
      </c>
      <c r="R103" s="141">
        <f>Q103*H103</f>
        <v>2.9999999999999996E-3</v>
      </c>
      <c r="S103" s="141">
        <v>0</v>
      </c>
      <c r="T103" s="142">
        <f>S103*H103</f>
        <v>0</v>
      </c>
      <c r="AR103" s="143" t="s">
        <v>204</v>
      </c>
      <c r="AT103" s="143" t="s">
        <v>200</v>
      </c>
      <c r="AU103" s="143" t="s">
        <v>79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3058</v>
      </c>
    </row>
    <row r="104" spans="2:65" s="1" customFormat="1" ht="11.25">
      <c r="B104" s="33"/>
      <c r="D104" s="145" t="s">
        <v>169</v>
      </c>
      <c r="F104" s="146" t="s">
        <v>3048</v>
      </c>
      <c r="I104" s="147"/>
      <c r="L104" s="33"/>
      <c r="M104" s="148"/>
      <c r="T104" s="54"/>
      <c r="AT104" s="18" t="s">
        <v>169</v>
      </c>
      <c r="AU104" s="18" t="s">
        <v>79</v>
      </c>
    </row>
    <row r="105" spans="2:65" s="12" customFormat="1" ht="11.25">
      <c r="B105" s="149"/>
      <c r="D105" s="145" t="s">
        <v>171</v>
      </c>
      <c r="E105" s="150" t="s">
        <v>19</v>
      </c>
      <c r="F105" s="151" t="s">
        <v>3059</v>
      </c>
      <c r="H105" s="152">
        <v>20</v>
      </c>
      <c r="I105" s="153"/>
      <c r="L105" s="149"/>
      <c r="M105" s="154"/>
      <c r="T105" s="155"/>
      <c r="AT105" s="150" t="s">
        <v>171</v>
      </c>
      <c r="AU105" s="150" t="s">
        <v>79</v>
      </c>
      <c r="AV105" s="12" t="s">
        <v>79</v>
      </c>
      <c r="AW105" s="12" t="s">
        <v>31</v>
      </c>
      <c r="AX105" s="12" t="s">
        <v>77</v>
      </c>
      <c r="AY105" s="150" t="s">
        <v>160</v>
      </c>
    </row>
    <row r="106" spans="2:65" s="1" customFormat="1" ht="16.5" customHeight="1">
      <c r="B106" s="33"/>
      <c r="C106" s="163" t="s">
        <v>204</v>
      </c>
      <c r="D106" s="163" t="s">
        <v>200</v>
      </c>
      <c r="E106" s="164" t="s">
        <v>3060</v>
      </c>
      <c r="F106" s="165" t="s">
        <v>3061</v>
      </c>
      <c r="G106" s="166" t="s">
        <v>313</v>
      </c>
      <c r="H106" s="167">
        <v>10</v>
      </c>
      <c r="I106" s="168"/>
      <c r="J106" s="169">
        <f>ROUND(I106*H106,2)</f>
        <v>0</v>
      </c>
      <c r="K106" s="165" t="s">
        <v>166</v>
      </c>
      <c r="L106" s="170"/>
      <c r="M106" s="171" t="s">
        <v>19</v>
      </c>
      <c r="N106" s="172" t="s">
        <v>40</v>
      </c>
      <c r="P106" s="141">
        <f>O106*H106</f>
        <v>0</v>
      </c>
      <c r="Q106" s="141">
        <v>2.2499999999999998E-3</v>
      </c>
      <c r="R106" s="141">
        <f>Q106*H106</f>
        <v>2.2499999999999999E-2</v>
      </c>
      <c r="S106" s="141">
        <v>0</v>
      </c>
      <c r="T106" s="142">
        <f>S106*H106</f>
        <v>0</v>
      </c>
      <c r="AR106" s="143" t="s">
        <v>204</v>
      </c>
      <c r="AT106" s="143" t="s">
        <v>200</v>
      </c>
      <c r="AU106" s="143" t="s">
        <v>79</v>
      </c>
      <c r="AY106" s="18" t="s">
        <v>160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77</v>
      </c>
      <c r="BK106" s="144">
        <f>ROUND(I106*H106,2)</f>
        <v>0</v>
      </c>
      <c r="BL106" s="18" t="s">
        <v>167</v>
      </c>
      <c r="BM106" s="143" t="s">
        <v>3062</v>
      </c>
    </row>
    <row r="107" spans="2:65" s="1" customFormat="1" ht="11.25">
      <c r="B107" s="33"/>
      <c r="D107" s="145" t="s">
        <v>169</v>
      </c>
      <c r="F107" s="146" t="s">
        <v>3061</v>
      </c>
      <c r="I107" s="147"/>
      <c r="L107" s="33"/>
      <c r="M107" s="148"/>
      <c r="T107" s="54"/>
      <c r="AT107" s="18" t="s">
        <v>169</v>
      </c>
      <c r="AU107" s="18" t="s">
        <v>79</v>
      </c>
    </row>
    <row r="108" spans="2:65" s="12" customFormat="1" ht="11.25">
      <c r="B108" s="149"/>
      <c r="D108" s="145" t="s">
        <v>171</v>
      </c>
      <c r="E108" s="150" t="s">
        <v>19</v>
      </c>
      <c r="F108" s="151" t="s">
        <v>216</v>
      </c>
      <c r="H108" s="152">
        <v>10</v>
      </c>
      <c r="I108" s="153"/>
      <c r="L108" s="149"/>
      <c r="M108" s="154"/>
      <c r="T108" s="155"/>
      <c r="AT108" s="150" t="s">
        <v>171</v>
      </c>
      <c r="AU108" s="150" t="s">
        <v>79</v>
      </c>
      <c r="AV108" s="12" t="s">
        <v>79</v>
      </c>
      <c r="AW108" s="12" t="s">
        <v>31</v>
      </c>
      <c r="AX108" s="12" t="s">
        <v>77</v>
      </c>
      <c r="AY108" s="150" t="s">
        <v>160</v>
      </c>
    </row>
    <row r="109" spans="2:65" s="1" customFormat="1" ht="16.5" customHeight="1">
      <c r="B109" s="33"/>
      <c r="C109" s="132" t="s">
        <v>211</v>
      </c>
      <c r="D109" s="132" t="s">
        <v>162</v>
      </c>
      <c r="E109" s="133" t="s">
        <v>3063</v>
      </c>
      <c r="F109" s="134" t="s">
        <v>3064</v>
      </c>
      <c r="G109" s="135" t="s">
        <v>313</v>
      </c>
      <c r="H109" s="136">
        <v>41</v>
      </c>
      <c r="I109" s="137"/>
      <c r="J109" s="138">
        <f>ROUND(I109*H109,2)</f>
        <v>0</v>
      </c>
      <c r="K109" s="134" t="s">
        <v>166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167</v>
      </c>
      <c r="AT109" s="143" t="s">
        <v>162</v>
      </c>
      <c r="AU109" s="143" t="s">
        <v>79</v>
      </c>
      <c r="AY109" s="18" t="s">
        <v>160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77</v>
      </c>
      <c r="BK109" s="144">
        <f>ROUND(I109*H109,2)</f>
        <v>0</v>
      </c>
      <c r="BL109" s="18" t="s">
        <v>167</v>
      </c>
      <c r="BM109" s="143" t="s">
        <v>3065</v>
      </c>
    </row>
    <row r="110" spans="2:65" s="1" customFormat="1" ht="19.5">
      <c r="B110" s="33"/>
      <c r="D110" s="145" t="s">
        <v>169</v>
      </c>
      <c r="F110" s="146" t="s">
        <v>3066</v>
      </c>
      <c r="I110" s="147"/>
      <c r="L110" s="33"/>
      <c r="M110" s="148"/>
      <c r="T110" s="54"/>
      <c r="AT110" s="18" t="s">
        <v>169</v>
      </c>
      <c r="AU110" s="18" t="s">
        <v>79</v>
      </c>
    </row>
    <row r="111" spans="2:65" s="12" customFormat="1" ht="11.25">
      <c r="B111" s="149"/>
      <c r="D111" s="145" t="s">
        <v>171</v>
      </c>
      <c r="E111" s="150" t="s">
        <v>19</v>
      </c>
      <c r="F111" s="151" t="s">
        <v>426</v>
      </c>
      <c r="H111" s="152">
        <v>41</v>
      </c>
      <c r="I111" s="153"/>
      <c r="L111" s="149"/>
      <c r="M111" s="154"/>
      <c r="T111" s="155"/>
      <c r="AT111" s="150" t="s">
        <v>171</v>
      </c>
      <c r="AU111" s="150" t="s">
        <v>79</v>
      </c>
      <c r="AV111" s="12" t="s">
        <v>79</v>
      </c>
      <c r="AW111" s="12" t="s">
        <v>31</v>
      </c>
      <c r="AX111" s="12" t="s">
        <v>77</v>
      </c>
      <c r="AY111" s="150" t="s">
        <v>160</v>
      </c>
    </row>
    <row r="112" spans="2:65" s="1" customFormat="1" ht="16.5" customHeight="1">
      <c r="B112" s="33"/>
      <c r="C112" s="163" t="s">
        <v>216</v>
      </c>
      <c r="D112" s="163" t="s">
        <v>200</v>
      </c>
      <c r="E112" s="164" t="s">
        <v>3047</v>
      </c>
      <c r="F112" s="165" t="s">
        <v>3048</v>
      </c>
      <c r="G112" s="166" t="s">
        <v>313</v>
      </c>
      <c r="H112" s="167">
        <v>41</v>
      </c>
      <c r="I112" s="168"/>
      <c r="J112" s="169">
        <f>ROUND(I112*H112,2)</f>
        <v>0</v>
      </c>
      <c r="K112" s="165" t="s">
        <v>166</v>
      </c>
      <c r="L112" s="170"/>
      <c r="M112" s="171" t="s">
        <v>19</v>
      </c>
      <c r="N112" s="172" t="s">
        <v>40</v>
      </c>
      <c r="P112" s="141">
        <f>O112*H112</f>
        <v>0</v>
      </c>
      <c r="Q112" s="141">
        <v>1.4999999999999999E-4</v>
      </c>
      <c r="R112" s="141">
        <f>Q112*H112</f>
        <v>6.1499999999999992E-3</v>
      </c>
      <c r="S112" s="141">
        <v>0</v>
      </c>
      <c r="T112" s="142">
        <f>S112*H112</f>
        <v>0</v>
      </c>
      <c r="AR112" s="143" t="s">
        <v>204</v>
      </c>
      <c r="AT112" s="143" t="s">
        <v>200</v>
      </c>
      <c r="AU112" s="143" t="s">
        <v>79</v>
      </c>
      <c r="AY112" s="18" t="s">
        <v>160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77</v>
      </c>
      <c r="BK112" s="144">
        <f>ROUND(I112*H112,2)</f>
        <v>0</v>
      </c>
      <c r="BL112" s="18" t="s">
        <v>167</v>
      </c>
      <c r="BM112" s="143" t="s">
        <v>3067</v>
      </c>
    </row>
    <row r="113" spans="2:65" s="1" customFormat="1" ht="11.25">
      <c r="B113" s="33"/>
      <c r="D113" s="145" t="s">
        <v>169</v>
      </c>
      <c r="F113" s="146" t="s">
        <v>3048</v>
      </c>
      <c r="I113" s="147"/>
      <c r="L113" s="33"/>
      <c r="M113" s="148"/>
      <c r="T113" s="54"/>
      <c r="AT113" s="18" t="s">
        <v>169</v>
      </c>
      <c r="AU113" s="18" t="s">
        <v>79</v>
      </c>
    </row>
    <row r="114" spans="2:65" s="12" customFormat="1" ht="11.25">
      <c r="B114" s="149"/>
      <c r="D114" s="145" t="s">
        <v>171</v>
      </c>
      <c r="E114" s="150" t="s">
        <v>19</v>
      </c>
      <c r="F114" s="151" t="s">
        <v>426</v>
      </c>
      <c r="H114" s="152">
        <v>41</v>
      </c>
      <c r="I114" s="153"/>
      <c r="L114" s="149"/>
      <c r="M114" s="154"/>
      <c r="T114" s="155"/>
      <c r="AT114" s="150" t="s">
        <v>171</v>
      </c>
      <c r="AU114" s="150" t="s">
        <v>79</v>
      </c>
      <c r="AV114" s="12" t="s">
        <v>79</v>
      </c>
      <c r="AW114" s="12" t="s">
        <v>31</v>
      </c>
      <c r="AX114" s="12" t="s">
        <v>77</v>
      </c>
      <c r="AY114" s="150" t="s">
        <v>160</v>
      </c>
    </row>
    <row r="115" spans="2:65" s="1" customFormat="1" ht="16.5" customHeight="1">
      <c r="B115" s="33"/>
      <c r="C115" s="163" t="s">
        <v>221</v>
      </c>
      <c r="D115" s="163" t="s">
        <v>200</v>
      </c>
      <c r="E115" s="164" t="s">
        <v>3068</v>
      </c>
      <c r="F115" s="165" t="s">
        <v>3069</v>
      </c>
      <c r="G115" s="166" t="s">
        <v>313</v>
      </c>
      <c r="H115" s="167">
        <v>41</v>
      </c>
      <c r="I115" s="168"/>
      <c r="J115" s="169">
        <f>ROUND(I115*H115,2)</f>
        <v>0</v>
      </c>
      <c r="K115" s="165" t="s">
        <v>166</v>
      </c>
      <c r="L115" s="170"/>
      <c r="M115" s="171" t="s">
        <v>19</v>
      </c>
      <c r="N115" s="172" t="s">
        <v>40</v>
      </c>
      <c r="P115" s="141">
        <f>O115*H115</f>
        <v>0</v>
      </c>
      <c r="Q115" s="141">
        <v>3.0000000000000001E-3</v>
      </c>
      <c r="R115" s="141">
        <f>Q115*H115</f>
        <v>0.123</v>
      </c>
      <c r="S115" s="141">
        <v>0</v>
      </c>
      <c r="T115" s="142">
        <f>S115*H115</f>
        <v>0</v>
      </c>
      <c r="AR115" s="143" t="s">
        <v>204</v>
      </c>
      <c r="AT115" s="143" t="s">
        <v>200</v>
      </c>
      <c r="AU115" s="143" t="s">
        <v>79</v>
      </c>
      <c r="AY115" s="18" t="s">
        <v>160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77</v>
      </c>
      <c r="BK115" s="144">
        <f>ROUND(I115*H115,2)</f>
        <v>0</v>
      </c>
      <c r="BL115" s="18" t="s">
        <v>167</v>
      </c>
      <c r="BM115" s="143" t="s">
        <v>3070</v>
      </c>
    </row>
    <row r="116" spans="2:65" s="1" customFormat="1" ht="11.25">
      <c r="B116" s="33"/>
      <c r="D116" s="145" t="s">
        <v>169</v>
      </c>
      <c r="F116" s="146" t="s">
        <v>3069</v>
      </c>
      <c r="I116" s="147"/>
      <c r="L116" s="33"/>
      <c r="M116" s="148"/>
      <c r="T116" s="54"/>
      <c r="AT116" s="18" t="s">
        <v>169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426</v>
      </c>
      <c r="H117" s="152">
        <v>41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77</v>
      </c>
      <c r="AY117" s="150" t="s">
        <v>160</v>
      </c>
    </row>
    <row r="118" spans="2:65" s="1" customFormat="1" ht="16.5" customHeight="1">
      <c r="B118" s="33"/>
      <c r="C118" s="132" t="s">
        <v>8</v>
      </c>
      <c r="D118" s="132" t="s">
        <v>162</v>
      </c>
      <c r="E118" s="133" t="s">
        <v>3071</v>
      </c>
      <c r="F118" s="134" t="s">
        <v>3072</v>
      </c>
      <c r="G118" s="135" t="s">
        <v>313</v>
      </c>
      <c r="H118" s="136">
        <v>4</v>
      </c>
      <c r="I118" s="137"/>
      <c r="J118" s="138">
        <f>ROUND(I118*H118,2)</f>
        <v>0</v>
      </c>
      <c r="K118" s="134" t="s">
        <v>19</v>
      </c>
      <c r="L118" s="33"/>
      <c r="M118" s="139" t="s">
        <v>19</v>
      </c>
      <c r="N118" s="140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167</v>
      </c>
      <c r="AT118" s="143" t="s">
        <v>162</v>
      </c>
      <c r="AU118" s="143" t="s">
        <v>79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3073</v>
      </c>
    </row>
    <row r="119" spans="2:65" s="1" customFormat="1" ht="11.25">
      <c r="B119" s="33"/>
      <c r="D119" s="145" t="s">
        <v>169</v>
      </c>
      <c r="F119" s="146" t="s">
        <v>3072</v>
      </c>
      <c r="I119" s="147"/>
      <c r="L119" s="33"/>
      <c r="M119" s="148"/>
      <c r="T119" s="54"/>
      <c r="AT119" s="18" t="s">
        <v>169</v>
      </c>
      <c r="AU119" s="18" t="s">
        <v>79</v>
      </c>
    </row>
    <row r="120" spans="2:65" s="12" customFormat="1" ht="11.25">
      <c r="B120" s="149"/>
      <c r="D120" s="145" t="s">
        <v>171</v>
      </c>
      <c r="E120" s="150" t="s">
        <v>19</v>
      </c>
      <c r="F120" s="151" t="s">
        <v>167</v>
      </c>
      <c r="H120" s="152">
        <v>4</v>
      </c>
      <c r="I120" s="153"/>
      <c r="L120" s="149"/>
      <c r="M120" s="154"/>
      <c r="T120" s="155"/>
      <c r="AT120" s="150" t="s">
        <v>171</v>
      </c>
      <c r="AU120" s="150" t="s">
        <v>79</v>
      </c>
      <c r="AV120" s="12" t="s">
        <v>79</v>
      </c>
      <c r="AW120" s="12" t="s">
        <v>31</v>
      </c>
      <c r="AX120" s="12" t="s">
        <v>77</v>
      </c>
      <c r="AY120" s="150" t="s">
        <v>160</v>
      </c>
    </row>
    <row r="121" spans="2:65" s="1" customFormat="1" ht="16.5" customHeight="1">
      <c r="B121" s="33"/>
      <c r="C121" s="163" t="s">
        <v>238</v>
      </c>
      <c r="D121" s="163" t="s">
        <v>200</v>
      </c>
      <c r="E121" s="164" t="s">
        <v>3047</v>
      </c>
      <c r="F121" s="165" t="s">
        <v>3048</v>
      </c>
      <c r="G121" s="166" t="s">
        <v>313</v>
      </c>
      <c r="H121" s="167">
        <v>8</v>
      </c>
      <c r="I121" s="168"/>
      <c r="J121" s="169">
        <f>ROUND(I121*H121,2)</f>
        <v>0</v>
      </c>
      <c r="K121" s="165" t="s">
        <v>166</v>
      </c>
      <c r="L121" s="170"/>
      <c r="M121" s="171" t="s">
        <v>19</v>
      </c>
      <c r="N121" s="172" t="s">
        <v>40</v>
      </c>
      <c r="P121" s="141">
        <f>O121*H121</f>
        <v>0</v>
      </c>
      <c r="Q121" s="141">
        <v>1.4999999999999999E-4</v>
      </c>
      <c r="R121" s="141">
        <f>Q121*H121</f>
        <v>1.1999999999999999E-3</v>
      </c>
      <c r="S121" s="141">
        <v>0</v>
      </c>
      <c r="T121" s="142">
        <f>S121*H121</f>
        <v>0</v>
      </c>
      <c r="AR121" s="143" t="s">
        <v>204</v>
      </c>
      <c r="AT121" s="143" t="s">
        <v>200</v>
      </c>
      <c r="AU121" s="143" t="s">
        <v>79</v>
      </c>
      <c r="AY121" s="18" t="s">
        <v>160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77</v>
      </c>
      <c r="BK121" s="144">
        <f>ROUND(I121*H121,2)</f>
        <v>0</v>
      </c>
      <c r="BL121" s="18" t="s">
        <v>167</v>
      </c>
      <c r="BM121" s="143" t="s">
        <v>3074</v>
      </c>
    </row>
    <row r="122" spans="2:65" s="1" customFormat="1" ht="11.25">
      <c r="B122" s="33"/>
      <c r="D122" s="145" t="s">
        <v>169</v>
      </c>
      <c r="F122" s="146" t="s">
        <v>3048</v>
      </c>
      <c r="I122" s="147"/>
      <c r="L122" s="33"/>
      <c r="M122" s="148"/>
      <c r="T122" s="54"/>
      <c r="AT122" s="18" t="s">
        <v>169</v>
      </c>
      <c r="AU122" s="18" t="s">
        <v>79</v>
      </c>
    </row>
    <row r="123" spans="2:65" s="12" customFormat="1" ht="11.25">
      <c r="B123" s="149"/>
      <c r="D123" s="145" t="s">
        <v>171</v>
      </c>
      <c r="E123" s="150" t="s">
        <v>19</v>
      </c>
      <c r="F123" s="151" t="s">
        <v>3075</v>
      </c>
      <c r="H123" s="152">
        <v>8</v>
      </c>
      <c r="I123" s="153"/>
      <c r="L123" s="149"/>
      <c r="M123" s="154"/>
      <c r="T123" s="155"/>
      <c r="AT123" s="150" t="s">
        <v>171</v>
      </c>
      <c r="AU123" s="150" t="s">
        <v>79</v>
      </c>
      <c r="AV123" s="12" t="s">
        <v>79</v>
      </c>
      <c r="AW123" s="12" t="s">
        <v>31</v>
      </c>
      <c r="AX123" s="12" t="s">
        <v>77</v>
      </c>
      <c r="AY123" s="150" t="s">
        <v>160</v>
      </c>
    </row>
    <row r="124" spans="2:65" s="1" customFormat="1" ht="16.5" customHeight="1">
      <c r="B124" s="33"/>
      <c r="C124" s="163" t="s">
        <v>245</v>
      </c>
      <c r="D124" s="163" t="s">
        <v>200</v>
      </c>
      <c r="E124" s="164" t="s">
        <v>3076</v>
      </c>
      <c r="F124" s="165" t="s">
        <v>3077</v>
      </c>
      <c r="G124" s="166" t="s">
        <v>187</v>
      </c>
      <c r="H124" s="167">
        <v>2.4140000000000001</v>
      </c>
      <c r="I124" s="168"/>
      <c r="J124" s="169">
        <f>ROUND(I124*H124,2)</f>
        <v>0</v>
      </c>
      <c r="K124" s="165" t="s">
        <v>166</v>
      </c>
      <c r="L124" s="170"/>
      <c r="M124" s="171" t="s">
        <v>19</v>
      </c>
      <c r="N124" s="172" t="s">
        <v>40</v>
      </c>
      <c r="P124" s="141">
        <f>O124*H124</f>
        <v>0</v>
      </c>
      <c r="Q124" s="141">
        <v>0</v>
      </c>
      <c r="R124" s="141">
        <f>Q124*H124</f>
        <v>0</v>
      </c>
      <c r="S124" s="141">
        <v>0</v>
      </c>
      <c r="T124" s="142">
        <f>S124*H124</f>
        <v>0</v>
      </c>
      <c r="AR124" s="143" t="s">
        <v>204</v>
      </c>
      <c r="AT124" s="143" t="s">
        <v>200</v>
      </c>
      <c r="AU124" s="143" t="s">
        <v>79</v>
      </c>
      <c r="AY124" s="18" t="s">
        <v>160</v>
      </c>
      <c r="BE124" s="144">
        <f>IF(N124="základní",J124,0)</f>
        <v>0</v>
      </c>
      <c r="BF124" s="144">
        <f>IF(N124="snížená",J124,0)</f>
        <v>0</v>
      </c>
      <c r="BG124" s="144">
        <f>IF(N124="zákl. přenesená",J124,0)</f>
        <v>0</v>
      </c>
      <c r="BH124" s="144">
        <f>IF(N124="sníž. přenesená",J124,0)</f>
        <v>0</v>
      </c>
      <c r="BI124" s="144">
        <f>IF(N124="nulová",J124,0)</f>
        <v>0</v>
      </c>
      <c r="BJ124" s="18" t="s">
        <v>77</v>
      </c>
      <c r="BK124" s="144">
        <f>ROUND(I124*H124,2)</f>
        <v>0</v>
      </c>
      <c r="BL124" s="18" t="s">
        <v>167</v>
      </c>
      <c r="BM124" s="143" t="s">
        <v>3078</v>
      </c>
    </row>
    <row r="125" spans="2:65" s="1" customFormat="1" ht="11.25">
      <c r="B125" s="33"/>
      <c r="D125" s="145" t="s">
        <v>169</v>
      </c>
      <c r="F125" s="146" t="s">
        <v>3077</v>
      </c>
      <c r="I125" s="147"/>
      <c r="L125" s="33"/>
      <c r="M125" s="148"/>
      <c r="T125" s="54"/>
      <c r="AT125" s="18" t="s">
        <v>169</v>
      </c>
      <c r="AU125" s="18" t="s">
        <v>79</v>
      </c>
    </row>
    <row r="126" spans="2:65" s="12" customFormat="1" ht="11.25">
      <c r="B126" s="149"/>
      <c r="D126" s="145" t="s">
        <v>171</v>
      </c>
      <c r="E126" s="150" t="s">
        <v>19</v>
      </c>
      <c r="F126" s="151" t="s">
        <v>3079</v>
      </c>
      <c r="H126" s="152">
        <v>2.4140000000000001</v>
      </c>
      <c r="I126" s="153"/>
      <c r="L126" s="149"/>
      <c r="M126" s="154"/>
      <c r="T126" s="155"/>
      <c r="AT126" s="150" t="s">
        <v>171</v>
      </c>
      <c r="AU126" s="150" t="s">
        <v>79</v>
      </c>
      <c r="AV126" s="12" t="s">
        <v>79</v>
      </c>
      <c r="AW126" s="12" t="s">
        <v>31</v>
      </c>
      <c r="AX126" s="12" t="s">
        <v>77</v>
      </c>
      <c r="AY126" s="150" t="s">
        <v>160</v>
      </c>
    </row>
    <row r="127" spans="2:65" s="1" customFormat="1" ht="16.5" customHeight="1">
      <c r="B127" s="33"/>
      <c r="C127" s="132" t="s">
        <v>253</v>
      </c>
      <c r="D127" s="132" t="s">
        <v>162</v>
      </c>
      <c r="E127" s="133" t="s">
        <v>3080</v>
      </c>
      <c r="F127" s="134" t="s">
        <v>3081</v>
      </c>
      <c r="G127" s="135" t="s">
        <v>313</v>
      </c>
      <c r="H127" s="136">
        <v>2</v>
      </c>
      <c r="I127" s="137"/>
      <c r="J127" s="138">
        <f>ROUND(I127*H127,2)</f>
        <v>0</v>
      </c>
      <c r="K127" s="134" t="s">
        <v>19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167</v>
      </c>
      <c r="AT127" s="143" t="s">
        <v>162</v>
      </c>
      <c r="AU127" s="143" t="s">
        <v>79</v>
      </c>
      <c r="AY127" s="18" t="s">
        <v>160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77</v>
      </c>
      <c r="BK127" s="144">
        <f>ROUND(I127*H127,2)</f>
        <v>0</v>
      </c>
      <c r="BL127" s="18" t="s">
        <v>167</v>
      </c>
      <c r="BM127" s="143" t="s">
        <v>3082</v>
      </c>
    </row>
    <row r="128" spans="2:65" s="1" customFormat="1" ht="11.25">
      <c r="B128" s="33"/>
      <c r="D128" s="145" t="s">
        <v>169</v>
      </c>
      <c r="F128" s="146" t="s">
        <v>3081</v>
      </c>
      <c r="I128" s="147"/>
      <c r="L128" s="33"/>
      <c r="M128" s="148"/>
      <c r="T128" s="54"/>
      <c r="AT128" s="18" t="s">
        <v>169</v>
      </c>
      <c r="AU128" s="18" t="s">
        <v>79</v>
      </c>
    </row>
    <row r="129" spans="2:65" s="12" customFormat="1" ht="11.25">
      <c r="B129" s="149"/>
      <c r="D129" s="145" t="s">
        <v>171</v>
      </c>
      <c r="E129" s="150" t="s">
        <v>19</v>
      </c>
      <c r="F129" s="151" t="s">
        <v>79</v>
      </c>
      <c r="H129" s="152">
        <v>2</v>
      </c>
      <c r="I129" s="153"/>
      <c r="L129" s="149"/>
      <c r="M129" s="154"/>
      <c r="T129" s="155"/>
      <c r="AT129" s="150" t="s">
        <v>171</v>
      </c>
      <c r="AU129" s="150" t="s">
        <v>79</v>
      </c>
      <c r="AV129" s="12" t="s">
        <v>79</v>
      </c>
      <c r="AW129" s="12" t="s">
        <v>31</v>
      </c>
      <c r="AX129" s="12" t="s">
        <v>77</v>
      </c>
      <c r="AY129" s="150" t="s">
        <v>160</v>
      </c>
    </row>
    <row r="130" spans="2:65" s="1" customFormat="1" ht="16.5" customHeight="1">
      <c r="B130" s="33"/>
      <c r="C130" s="163" t="s">
        <v>259</v>
      </c>
      <c r="D130" s="163" t="s">
        <v>200</v>
      </c>
      <c r="E130" s="164" t="s">
        <v>3047</v>
      </c>
      <c r="F130" s="165" t="s">
        <v>3048</v>
      </c>
      <c r="G130" s="166" t="s">
        <v>313</v>
      </c>
      <c r="H130" s="167">
        <v>12</v>
      </c>
      <c r="I130" s="168"/>
      <c r="J130" s="169">
        <f>ROUND(I130*H130,2)</f>
        <v>0</v>
      </c>
      <c r="K130" s="165" t="s">
        <v>166</v>
      </c>
      <c r="L130" s="170"/>
      <c r="M130" s="171" t="s">
        <v>19</v>
      </c>
      <c r="N130" s="172" t="s">
        <v>40</v>
      </c>
      <c r="P130" s="141">
        <f>O130*H130</f>
        <v>0</v>
      </c>
      <c r="Q130" s="141">
        <v>1.4999999999999999E-4</v>
      </c>
      <c r="R130" s="141">
        <f>Q130*H130</f>
        <v>1.8E-3</v>
      </c>
      <c r="S130" s="141">
        <v>0</v>
      </c>
      <c r="T130" s="142">
        <f>S130*H130</f>
        <v>0</v>
      </c>
      <c r="AR130" s="143" t="s">
        <v>204</v>
      </c>
      <c r="AT130" s="143" t="s">
        <v>200</v>
      </c>
      <c r="AU130" s="143" t="s">
        <v>79</v>
      </c>
      <c r="AY130" s="18" t="s">
        <v>160</v>
      </c>
      <c r="BE130" s="144">
        <f>IF(N130="základní",J130,0)</f>
        <v>0</v>
      </c>
      <c r="BF130" s="144">
        <f>IF(N130="snížená",J130,0)</f>
        <v>0</v>
      </c>
      <c r="BG130" s="144">
        <f>IF(N130="zákl. přenesená",J130,0)</f>
        <v>0</v>
      </c>
      <c r="BH130" s="144">
        <f>IF(N130="sníž. přenesená",J130,0)</f>
        <v>0</v>
      </c>
      <c r="BI130" s="144">
        <f>IF(N130="nulová",J130,0)</f>
        <v>0</v>
      </c>
      <c r="BJ130" s="18" t="s">
        <v>77</v>
      </c>
      <c r="BK130" s="144">
        <f>ROUND(I130*H130,2)</f>
        <v>0</v>
      </c>
      <c r="BL130" s="18" t="s">
        <v>167</v>
      </c>
      <c r="BM130" s="143" t="s">
        <v>3083</v>
      </c>
    </row>
    <row r="131" spans="2:65" s="1" customFormat="1" ht="11.25">
      <c r="B131" s="33"/>
      <c r="D131" s="145" t="s">
        <v>169</v>
      </c>
      <c r="F131" s="146" t="s">
        <v>3048</v>
      </c>
      <c r="I131" s="147"/>
      <c r="L131" s="33"/>
      <c r="M131" s="148"/>
      <c r="T131" s="54"/>
      <c r="AT131" s="18" t="s">
        <v>169</v>
      </c>
      <c r="AU131" s="18" t="s">
        <v>79</v>
      </c>
    </row>
    <row r="132" spans="2:65" s="12" customFormat="1" ht="11.25">
      <c r="B132" s="149"/>
      <c r="D132" s="145" t="s">
        <v>171</v>
      </c>
      <c r="E132" s="150" t="s">
        <v>19</v>
      </c>
      <c r="F132" s="151" t="s">
        <v>3084</v>
      </c>
      <c r="H132" s="152">
        <v>12</v>
      </c>
      <c r="I132" s="153"/>
      <c r="L132" s="149"/>
      <c r="M132" s="154"/>
      <c r="T132" s="155"/>
      <c r="AT132" s="150" t="s">
        <v>171</v>
      </c>
      <c r="AU132" s="150" t="s">
        <v>79</v>
      </c>
      <c r="AV132" s="12" t="s">
        <v>79</v>
      </c>
      <c r="AW132" s="12" t="s">
        <v>31</v>
      </c>
      <c r="AX132" s="12" t="s">
        <v>77</v>
      </c>
      <c r="AY132" s="150" t="s">
        <v>160</v>
      </c>
    </row>
    <row r="133" spans="2:65" s="1" customFormat="1" ht="16.5" customHeight="1">
      <c r="B133" s="33"/>
      <c r="C133" s="163" t="s">
        <v>265</v>
      </c>
      <c r="D133" s="163" t="s">
        <v>200</v>
      </c>
      <c r="E133" s="164" t="s">
        <v>3076</v>
      </c>
      <c r="F133" s="165" t="s">
        <v>3077</v>
      </c>
      <c r="G133" s="166" t="s">
        <v>187</v>
      </c>
      <c r="H133" s="167">
        <v>3.63</v>
      </c>
      <c r="I133" s="168"/>
      <c r="J133" s="169">
        <f>ROUND(I133*H133,2)</f>
        <v>0</v>
      </c>
      <c r="K133" s="165" t="s">
        <v>166</v>
      </c>
      <c r="L133" s="170"/>
      <c r="M133" s="171" t="s">
        <v>19</v>
      </c>
      <c r="N133" s="172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204</v>
      </c>
      <c r="AT133" s="143" t="s">
        <v>200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3085</v>
      </c>
    </row>
    <row r="134" spans="2:65" s="1" customFormat="1" ht="11.25">
      <c r="B134" s="33"/>
      <c r="D134" s="145" t="s">
        <v>169</v>
      </c>
      <c r="F134" s="146" t="s">
        <v>3077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3086</v>
      </c>
      <c r="H135" s="152">
        <v>3.63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77</v>
      </c>
      <c r="AY135" s="150" t="s">
        <v>160</v>
      </c>
    </row>
    <row r="136" spans="2:65" s="1" customFormat="1" ht="16.5" customHeight="1">
      <c r="B136" s="33"/>
      <c r="C136" s="132" t="s">
        <v>273</v>
      </c>
      <c r="D136" s="132" t="s">
        <v>162</v>
      </c>
      <c r="E136" s="133" t="s">
        <v>3087</v>
      </c>
      <c r="F136" s="134" t="s">
        <v>3088</v>
      </c>
      <c r="G136" s="135" t="s">
        <v>313</v>
      </c>
      <c r="H136" s="136">
        <v>2</v>
      </c>
      <c r="I136" s="137"/>
      <c r="J136" s="138">
        <f>ROUND(I136*H136,2)</f>
        <v>0</v>
      </c>
      <c r="K136" s="134" t="s">
        <v>19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3089</v>
      </c>
    </row>
    <row r="137" spans="2:65" s="1" customFormat="1" ht="11.25">
      <c r="B137" s="33"/>
      <c r="D137" s="145" t="s">
        <v>169</v>
      </c>
      <c r="F137" s="146" t="s">
        <v>3088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5" customFormat="1" ht="11.25">
      <c r="B138" s="180"/>
      <c r="D138" s="145" t="s">
        <v>171</v>
      </c>
      <c r="E138" s="181" t="s">
        <v>19</v>
      </c>
      <c r="F138" s="182" t="s">
        <v>3090</v>
      </c>
      <c r="H138" s="181" t="s">
        <v>19</v>
      </c>
      <c r="I138" s="183"/>
      <c r="L138" s="180"/>
      <c r="M138" s="184"/>
      <c r="T138" s="185"/>
      <c r="AT138" s="181" t="s">
        <v>171</v>
      </c>
      <c r="AU138" s="181" t="s">
        <v>79</v>
      </c>
      <c r="AV138" s="15" t="s">
        <v>77</v>
      </c>
      <c r="AW138" s="15" t="s">
        <v>31</v>
      </c>
      <c r="AX138" s="15" t="s">
        <v>69</v>
      </c>
      <c r="AY138" s="181" t="s">
        <v>160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79</v>
      </c>
      <c r="H139" s="152">
        <v>2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77</v>
      </c>
      <c r="AY139" s="150" t="s">
        <v>160</v>
      </c>
    </row>
    <row r="140" spans="2:65" s="1" customFormat="1" ht="16.5" customHeight="1">
      <c r="B140" s="33"/>
      <c r="C140" s="163" t="s">
        <v>279</v>
      </c>
      <c r="D140" s="163" t="s">
        <v>200</v>
      </c>
      <c r="E140" s="164" t="s">
        <v>3047</v>
      </c>
      <c r="F140" s="165" t="s">
        <v>3048</v>
      </c>
      <c r="G140" s="166" t="s">
        <v>313</v>
      </c>
      <c r="H140" s="167">
        <v>2</v>
      </c>
      <c r="I140" s="168"/>
      <c r="J140" s="169">
        <f>ROUND(I140*H140,2)</f>
        <v>0</v>
      </c>
      <c r="K140" s="165" t="s">
        <v>166</v>
      </c>
      <c r="L140" s="170"/>
      <c r="M140" s="171" t="s">
        <v>19</v>
      </c>
      <c r="N140" s="172" t="s">
        <v>40</v>
      </c>
      <c r="P140" s="141">
        <f>O140*H140</f>
        <v>0</v>
      </c>
      <c r="Q140" s="141">
        <v>1.4999999999999999E-4</v>
      </c>
      <c r="R140" s="141">
        <f>Q140*H140</f>
        <v>2.9999999999999997E-4</v>
      </c>
      <c r="S140" s="141">
        <v>0</v>
      </c>
      <c r="T140" s="142">
        <f>S140*H140</f>
        <v>0</v>
      </c>
      <c r="AR140" s="143" t="s">
        <v>204</v>
      </c>
      <c r="AT140" s="143" t="s">
        <v>200</v>
      </c>
      <c r="AU140" s="143" t="s">
        <v>79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167</v>
      </c>
      <c r="BM140" s="143" t="s">
        <v>3091</v>
      </c>
    </row>
    <row r="141" spans="2:65" s="1" customFormat="1" ht="11.25">
      <c r="B141" s="33"/>
      <c r="D141" s="145" t="s">
        <v>169</v>
      </c>
      <c r="F141" s="146" t="s">
        <v>3048</v>
      </c>
      <c r="I141" s="147"/>
      <c r="L141" s="33"/>
      <c r="M141" s="148"/>
      <c r="T141" s="54"/>
      <c r="AT141" s="18" t="s">
        <v>169</v>
      </c>
      <c r="AU141" s="18" t="s">
        <v>79</v>
      </c>
    </row>
    <row r="142" spans="2:65" s="12" customFormat="1" ht="11.25">
      <c r="B142" s="149"/>
      <c r="D142" s="145" t="s">
        <v>171</v>
      </c>
      <c r="E142" s="150" t="s">
        <v>19</v>
      </c>
      <c r="F142" s="151" t="s">
        <v>3092</v>
      </c>
      <c r="H142" s="152">
        <v>2</v>
      </c>
      <c r="I142" s="153"/>
      <c r="L142" s="149"/>
      <c r="M142" s="154"/>
      <c r="T142" s="155"/>
      <c r="AT142" s="150" t="s">
        <v>171</v>
      </c>
      <c r="AU142" s="150" t="s">
        <v>79</v>
      </c>
      <c r="AV142" s="12" t="s">
        <v>79</v>
      </c>
      <c r="AW142" s="12" t="s">
        <v>31</v>
      </c>
      <c r="AX142" s="12" t="s">
        <v>77</v>
      </c>
      <c r="AY142" s="150" t="s">
        <v>160</v>
      </c>
    </row>
    <row r="143" spans="2:65" s="1" customFormat="1" ht="16.5" customHeight="1">
      <c r="B143" s="33"/>
      <c r="C143" s="163" t="s">
        <v>284</v>
      </c>
      <c r="D143" s="163" t="s">
        <v>200</v>
      </c>
      <c r="E143" s="164" t="s">
        <v>3093</v>
      </c>
      <c r="F143" s="165" t="s">
        <v>3094</v>
      </c>
      <c r="G143" s="166" t="s">
        <v>313</v>
      </c>
      <c r="H143" s="167">
        <v>2</v>
      </c>
      <c r="I143" s="168"/>
      <c r="J143" s="169">
        <f>ROUND(I143*H143,2)</f>
        <v>0</v>
      </c>
      <c r="K143" s="165" t="s">
        <v>166</v>
      </c>
      <c r="L143" s="170"/>
      <c r="M143" s="171" t="s">
        <v>19</v>
      </c>
      <c r="N143" s="172" t="s">
        <v>40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204</v>
      </c>
      <c r="AT143" s="143" t="s">
        <v>200</v>
      </c>
      <c r="AU143" s="143" t="s">
        <v>79</v>
      </c>
      <c r="AY143" s="18" t="s">
        <v>160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77</v>
      </c>
      <c r="BK143" s="144">
        <f>ROUND(I143*H143,2)</f>
        <v>0</v>
      </c>
      <c r="BL143" s="18" t="s">
        <v>167</v>
      </c>
      <c r="BM143" s="143" t="s">
        <v>3095</v>
      </c>
    </row>
    <row r="144" spans="2:65" s="1" customFormat="1" ht="11.25">
      <c r="B144" s="33"/>
      <c r="D144" s="145" t="s">
        <v>169</v>
      </c>
      <c r="F144" s="146" t="s">
        <v>3094</v>
      </c>
      <c r="I144" s="147"/>
      <c r="L144" s="33"/>
      <c r="M144" s="148"/>
      <c r="T144" s="54"/>
      <c r="AT144" s="18" t="s">
        <v>169</v>
      </c>
      <c r="AU144" s="18" t="s">
        <v>79</v>
      </c>
    </row>
    <row r="145" spans="2:65" s="12" customFormat="1" ht="11.25">
      <c r="B145" s="149"/>
      <c r="D145" s="145" t="s">
        <v>171</v>
      </c>
      <c r="E145" s="150" t="s">
        <v>19</v>
      </c>
      <c r="F145" s="151" t="s">
        <v>79</v>
      </c>
      <c r="H145" s="152">
        <v>2</v>
      </c>
      <c r="I145" s="153"/>
      <c r="L145" s="149"/>
      <c r="M145" s="154"/>
      <c r="T145" s="155"/>
      <c r="AT145" s="150" t="s">
        <v>171</v>
      </c>
      <c r="AU145" s="150" t="s">
        <v>79</v>
      </c>
      <c r="AV145" s="12" t="s">
        <v>79</v>
      </c>
      <c r="AW145" s="12" t="s">
        <v>31</v>
      </c>
      <c r="AX145" s="12" t="s">
        <v>77</v>
      </c>
      <c r="AY145" s="150" t="s">
        <v>160</v>
      </c>
    </row>
    <row r="146" spans="2:65" s="1" customFormat="1" ht="16.5" customHeight="1">
      <c r="B146" s="33"/>
      <c r="C146" s="132" t="s">
        <v>7</v>
      </c>
      <c r="D146" s="132" t="s">
        <v>162</v>
      </c>
      <c r="E146" s="133" t="s">
        <v>3096</v>
      </c>
      <c r="F146" s="134" t="s">
        <v>3097</v>
      </c>
      <c r="G146" s="135" t="s">
        <v>313</v>
      </c>
      <c r="H146" s="136">
        <v>1</v>
      </c>
      <c r="I146" s="137"/>
      <c r="J146" s="138">
        <f>ROUND(I146*H146,2)</f>
        <v>0</v>
      </c>
      <c r="K146" s="134" t="s">
        <v>166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167</v>
      </c>
      <c r="AT146" s="143" t="s">
        <v>162</v>
      </c>
      <c r="AU146" s="143" t="s">
        <v>79</v>
      </c>
      <c r="AY146" s="18" t="s">
        <v>160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77</v>
      </c>
      <c r="BK146" s="144">
        <f>ROUND(I146*H146,2)</f>
        <v>0</v>
      </c>
      <c r="BL146" s="18" t="s">
        <v>167</v>
      </c>
      <c r="BM146" s="143" t="s">
        <v>3098</v>
      </c>
    </row>
    <row r="147" spans="2:65" s="1" customFormat="1" ht="19.5">
      <c r="B147" s="33"/>
      <c r="D147" s="145" t="s">
        <v>169</v>
      </c>
      <c r="F147" s="146" t="s">
        <v>3099</v>
      </c>
      <c r="I147" s="147"/>
      <c r="L147" s="33"/>
      <c r="M147" s="148"/>
      <c r="T147" s="54"/>
      <c r="AT147" s="18" t="s">
        <v>169</v>
      </c>
      <c r="AU147" s="18" t="s">
        <v>79</v>
      </c>
    </row>
    <row r="148" spans="2:65" s="12" customFormat="1" ht="11.25">
      <c r="B148" s="149"/>
      <c r="D148" s="145" t="s">
        <v>171</v>
      </c>
      <c r="E148" s="150" t="s">
        <v>19</v>
      </c>
      <c r="F148" s="151" t="s">
        <v>77</v>
      </c>
      <c r="H148" s="152">
        <v>1</v>
      </c>
      <c r="I148" s="153"/>
      <c r="L148" s="149"/>
      <c r="M148" s="154"/>
      <c r="T148" s="155"/>
      <c r="AT148" s="150" t="s">
        <v>171</v>
      </c>
      <c r="AU148" s="150" t="s">
        <v>79</v>
      </c>
      <c r="AV148" s="12" t="s">
        <v>79</v>
      </c>
      <c r="AW148" s="12" t="s">
        <v>31</v>
      </c>
      <c r="AX148" s="12" t="s">
        <v>77</v>
      </c>
      <c r="AY148" s="150" t="s">
        <v>160</v>
      </c>
    </row>
    <row r="149" spans="2:65" s="1" customFormat="1" ht="16.5" customHeight="1">
      <c r="B149" s="33"/>
      <c r="C149" s="163" t="s">
        <v>301</v>
      </c>
      <c r="D149" s="163" t="s">
        <v>200</v>
      </c>
      <c r="E149" s="164" t="s">
        <v>3100</v>
      </c>
      <c r="F149" s="165" t="s">
        <v>3101</v>
      </c>
      <c r="G149" s="166" t="s">
        <v>165</v>
      </c>
      <c r="H149" s="167">
        <v>0.09</v>
      </c>
      <c r="I149" s="168"/>
      <c r="J149" s="169">
        <f>ROUND(I149*H149,2)</f>
        <v>0</v>
      </c>
      <c r="K149" s="165" t="s">
        <v>166</v>
      </c>
      <c r="L149" s="170"/>
      <c r="M149" s="171" t="s">
        <v>19</v>
      </c>
      <c r="N149" s="172" t="s">
        <v>40</v>
      </c>
      <c r="P149" s="141">
        <f>O149*H149</f>
        <v>0</v>
      </c>
      <c r="Q149" s="141">
        <v>2.4289999999999998</v>
      </c>
      <c r="R149" s="141">
        <f>Q149*H149</f>
        <v>0.21860999999999997</v>
      </c>
      <c r="S149" s="141">
        <v>0</v>
      </c>
      <c r="T149" s="142">
        <f>S149*H149</f>
        <v>0</v>
      </c>
      <c r="AR149" s="143" t="s">
        <v>204</v>
      </c>
      <c r="AT149" s="143" t="s">
        <v>200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167</v>
      </c>
      <c r="BM149" s="143" t="s">
        <v>3102</v>
      </c>
    </row>
    <row r="150" spans="2:65" s="1" customFormat="1" ht="11.25">
      <c r="B150" s="33"/>
      <c r="D150" s="145" t="s">
        <v>169</v>
      </c>
      <c r="F150" s="146" t="s">
        <v>3101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2" customFormat="1" ht="11.25">
      <c r="B151" s="149"/>
      <c r="D151" s="145" t="s">
        <v>171</v>
      </c>
      <c r="E151" s="150" t="s">
        <v>19</v>
      </c>
      <c r="F151" s="151" t="s">
        <v>3103</v>
      </c>
      <c r="H151" s="152">
        <v>0.09</v>
      </c>
      <c r="I151" s="153"/>
      <c r="L151" s="149"/>
      <c r="M151" s="154"/>
      <c r="T151" s="155"/>
      <c r="AT151" s="150" t="s">
        <v>171</v>
      </c>
      <c r="AU151" s="150" t="s">
        <v>79</v>
      </c>
      <c r="AV151" s="12" t="s">
        <v>79</v>
      </c>
      <c r="AW151" s="12" t="s">
        <v>31</v>
      </c>
      <c r="AX151" s="12" t="s">
        <v>77</v>
      </c>
      <c r="AY151" s="150" t="s">
        <v>160</v>
      </c>
    </row>
    <row r="152" spans="2:65" s="1" customFormat="1" ht="16.5" customHeight="1">
      <c r="B152" s="33"/>
      <c r="C152" s="163" t="s">
        <v>305</v>
      </c>
      <c r="D152" s="163" t="s">
        <v>200</v>
      </c>
      <c r="E152" s="164" t="s">
        <v>3104</v>
      </c>
      <c r="F152" s="165" t="s">
        <v>3105</v>
      </c>
      <c r="G152" s="166" t="s">
        <v>313</v>
      </c>
      <c r="H152" s="167">
        <v>1</v>
      </c>
      <c r="I152" s="168"/>
      <c r="J152" s="169">
        <f>ROUND(I152*H152,2)</f>
        <v>0</v>
      </c>
      <c r="K152" s="165" t="s">
        <v>166</v>
      </c>
      <c r="L152" s="170"/>
      <c r="M152" s="171" t="s">
        <v>19</v>
      </c>
      <c r="N152" s="172" t="s">
        <v>40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204</v>
      </c>
      <c r="AT152" s="143" t="s">
        <v>200</v>
      </c>
      <c r="AU152" s="143" t="s">
        <v>79</v>
      </c>
      <c r="AY152" s="18" t="s">
        <v>160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77</v>
      </c>
      <c r="BK152" s="144">
        <f>ROUND(I152*H152,2)</f>
        <v>0</v>
      </c>
      <c r="BL152" s="18" t="s">
        <v>167</v>
      </c>
      <c r="BM152" s="143" t="s">
        <v>3106</v>
      </c>
    </row>
    <row r="153" spans="2:65" s="1" customFormat="1" ht="11.25">
      <c r="B153" s="33"/>
      <c r="D153" s="145" t="s">
        <v>169</v>
      </c>
      <c r="F153" s="146" t="s">
        <v>3105</v>
      </c>
      <c r="I153" s="147"/>
      <c r="L153" s="33"/>
      <c r="M153" s="148"/>
      <c r="T153" s="54"/>
      <c r="AT153" s="18" t="s">
        <v>169</v>
      </c>
      <c r="AU153" s="18" t="s">
        <v>79</v>
      </c>
    </row>
    <row r="154" spans="2:65" s="12" customFormat="1" ht="11.25">
      <c r="B154" s="149"/>
      <c r="D154" s="145" t="s">
        <v>171</v>
      </c>
      <c r="E154" s="150" t="s">
        <v>19</v>
      </c>
      <c r="F154" s="151" t="s">
        <v>77</v>
      </c>
      <c r="H154" s="152">
        <v>1</v>
      </c>
      <c r="I154" s="153"/>
      <c r="L154" s="149"/>
      <c r="M154" s="154"/>
      <c r="T154" s="155"/>
      <c r="AT154" s="150" t="s">
        <v>171</v>
      </c>
      <c r="AU154" s="150" t="s">
        <v>79</v>
      </c>
      <c r="AV154" s="12" t="s">
        <v>79</v>
      </c>
      <c r="AW154" s="12" t="s">
        <v>31</v>
      </c>
      <c r="AX154" s="12" t="s">
        <v>77</v>
      </c>
      <c r="AY154" s="150" t="s">
        <v>160</v>
      </c>
    </row>
    <row r="155" spans="2:65" s="1" customFormat="1" ht="16.5" customHeight="1">
      <c r="B155" s="33"/>
      <c r="C155" s="163" t="s">
        <v>310</v>
      </c>
      <c r="D155" s="163" t="s">
        <v>200</v>
      </c>
      <c r="E155" s="164" t="s">
        <v>3107</v>
      </c>
      <c r="F155" s="165" t="s">
        <v>3108</v>
      </c>
      <c r="G155" s="166" t="s">
        <v>298</v>
      </c>
      <c r="H155" s="167">
        <v>4.5</v>
      </c>
      <c r="I155" s="168"/>
      <c r="J155" s="169">
        <f>ROUND(I155*H155,2)</f>
        <v>0</v>
      </c>
      <c r="K155" s="165" t="s">
        <v>166</v>
      </c>
      <c r="L155" s="170"/>
      <c r="M155" s="171" t="s">
        <v>19</v>
      </c>
      <c r="N155" s="172" t="s">
        <v>40</v>
      </c>
      <c r="P155" s="141">
        <f>O155*H155</f>
        <v>0</v>
      </c>
      <c r="Q155" s="141">
        <v>2.65E-3</v>
      </c>
      <c r="R155" s="141">
        <f>Q155*H155</f>
        <v>1.1925E-2</v>
      </c>
      <c r="S155" s="141">
        <v>0</v>
      </c>
      <c r="T155" s="142">
        <f>S155*H155</f>
        <v>0</v>
      </c>
      <c r="AR155" s="143" t="s">
        <v>204</v>
      </c>
      <c r="AT155" s="143" t="s">
        <v>200</v>
      </c>
      <c r="AU155" s="143" t="s">
        <v>79</v>
      </c>
      <c r="AY155" s="18" t="s">
        <v>160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77</v>
      </c>
      <c r="BK155" s="144">
        <f>ROUND(I155*H155,2)</f>
        <v>0</v>
      </c>
      <c r="BL155" s="18" t="s">
        <v>167</v>
      </c>
      <c r="BM155" s="143" t="s">
        <v>3109</v>
      </c>
    </row>
    <row r="156" spans="2:65" s="1" customFormat="1" ht="11.25">
      <c r="B156" s="33"/>
      <c r="D156" s="145" t="s">
        <v>169</v>
      </c>
      <c r="F156" s="146" t="s">
        <v>3108</v>
      </c>
      <c r="I156" s="147"/>
      <c r="L156" s="33"/>
      <c r="M156" s="148"/>
      <c r="T156" s="54"/>
      <c r="AT156" s="18" t="s">
        <v>169</v>
      </c>
      <c r="AU156" s="18" t="s">
        <v>79</v>
      </c>
    </row>
    <row r="157" spans="2:65" s="12" customFormat="1" ht="11.25">
      <c r="B157" s="149"/>
      <c r="D157" s="145" t="s">
        <v>171</v>
      </c>
      <c r="E157" s="150" t="s">
        <v>19</v>
      </c>
      <c r="F157" s="151" t="s">
        <v>3110</v>
      </c>
      <c r="H157" s="152">
        <v>4.5</v>
      </c>
      <c r="I157" s="153"/>
      <c r="L157" s="149"/>
      <c r="M157" s="154"/>
      <c r="T157" s="155"/>
      <c r="AT157" s="150" t="s">
        <v>171</v>
      </c>
      <c r="AU157" s="150" t="s">
        <v>79</v>
      </c>
      <c r="AV157" s="12" t="s">
        <v>79</v>
      </c>
      <c r="AW157" s="12" t="s">
        <v>31</v>
      </c>
      <c r="AX157" s="12" t="s">
        <v>77</v>
      </c>
      <c r="AY157" s="150" t="s">
        <v>160</v>
      </c>
    </row>
    <row r="158" spans="2:65" s="1" customFormat="1" ht="16.5" customHeight="1">
      <c r="B158" s="33"/>
      <c r="C158" s="163" t="s">
        <v>319</v>
      </c>
      <c r="D158" s="163" t="s">
        <v>200</v>
      </c>
      <c r="E158" s="164" t="s">
        <v>3047</v>
      </c>
      <c r="F158" s="165" t="s">
        <v>3048</v>
      </c>
      <c r="G158" s="166" t="s">
        <v>313</v>
      </c>
      <c r="H158" s="167">
        <v>2</v>
      </c>
      <c r="I158" s="168"/>
      <c r="J158" s="169">
        <f>ROUND(I158*H158,2)</f>
        <v>0</v>
      </c>
      <c r="K158" s="165" t="s">
        <v>166</v>
      </c>
      <c r="L158" s="170"/>
      <c r="M158" s="171" t="s">
        <v>19</v>
      </c>
      <c r="N158" s="172" t="s">
        <v>40</v>
      </c>
      <c r="P158" s="141">
        <f>O158*H158</f>
        <v>0</v>
      </c>
      <c r="Q158" s="141">
        <v>1.4999999999999999E-4</v>
      </c>
      <c r="R158" s="141">
        <f>Q158*H158</f>
        <v>2.9999999999999997E-4</v>
      </c>
      <c r="S158" s="141">
        <v>0</v>
      </c>
      <c r="T158" s="142">
        <f>S158*H158</f>
        <v>0</v>
      </c>
      <c r="AR158" s="143" t="s">
        <v>204</v>
      </c>
      <c r="AT158" s="143" t="s">
        <v>200</v>
      </c>
      <c r="AU158" s="143" t="s">
        <v>79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3111</v>
      </c>
    </row>
    <row r="159" spans="2:65" s="1" customFormat="1" ht="11.25">
      <c r="B159" s="33"/>
      <c r="D159" s="145" t="s">
        <v>169</v>
      </c>
      <c r="F159" s="146" t="s">
        <v>3048</v>
      </c>
      <c r="I159" s="147"/>
      <c r="L159" s="33"/>
      <c r="M159" s="148"/>
      <c r="T159" s="54"/>
      <c r="AT159" s="18" t="s">
        <v>169</v>
      </c>
      <c r="AU159" s="18" t="s">
        <v>79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3112</v>
      </c>
      <c r="H160" s="152">
        <v>2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77</v>
      </c>
      <c r="AY160" s="150" t="s">
        <v>160</v>
      </c>
    </row>
    <row r="161" spans="2:65" s="1" customFormat="1" ht="16.5" customHeight="1">
      <c r="B161" s="33"/>
      <c r="C161" s="163" t="s">
        <v>324</v>
      </c>
      <c r="D161" s="163" t="s">
        <v>200</v>
      </c>
      <c r="E161" s="164" t="s">
        <v>3113</v>
      </c>
      <c r="F161" s="165" t="s">
        <v>3114</v>
      </c>
      <c r="G161" s="166" t="s">
        <v>313</v>
      </c>
      <c r="H161" s="167">
        <v>1</v>
      </c>
      <c r="I161" s="168"/>
      <c r="J161" s="169">
        <f>ROUND(I161*H161,2)</f>
        <v>0</v>
      </c>
      <c r="K161" s="165" t="s">
        <v>166</v>
      </c>
      <c r="L161" s="170"/>
      <c r="M161" s="171" t="s">
        <v>19</v>
      </c>
      <c r="N161" s="172" t="s">
        <v>40</v>
      </c>
      <c r="P161" s="141">
        <f>O161*H161</f>
        <v>0</v>
      </c>
      <c r="Q161" s="141">
        <v>3.5000000000000001E-3</v>
      </c>
      <c r="R161" s="141">
        <f>Q161*H161</f>
        <v>3.5000000000000001E-3</v>
      </c>
      <c r="S161" s="141">
        <v>0</v>
      </c>
      <c r="T161" s="142">
        <f>S161*H161</f>
        <v>0</v>
      </c>
      <c r="AR161" s="143" t="s">
        <v>204</v>
      </c>
      <c r="AT161" s="143" t="s">
        <v>200</v>
      </c>
      <c r="AU161" s="143" t="s">
        <v>79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3115</v>
      </c>
    </row>
    <row r="162" spans="2:65" s="1" customFormat="1" ht="11.25">
      <c r="B162" s="33"/>
      <c r="D162" s="145" t="s">
        <v>169</v>
      </c>
      <c r="F162" s="146" t="s">
        <v>3114</v>
      </c>
      <c r="I162" s="147"/>
      <c r="L162" s="33"/>
      <c r="M162" s="148"/>
      <c r="T162" s="54"/>
      <c r="AT162" s="18" t="s">
        <v>169</v>
      </c>
      <c r="AU162" s="18" t="s">
        <v>79</v>
      </c>
    </row>
    <row r="163" spans="2:65" s="12" customFormat="1" ht="11.25">
      <c r="B163" s="149"/>
      <c r="D163" s="145" t="s">
        <v>171</v>
      </c>
      <c r="E163" s="150" t="s">
        <v>19</v>
      </c>
      <c r="F163" s="151" t="s">
        <v>77</v>
      </c>
      <c r="H163" s="152">
        <v>1</v>
      </c>
      <c r="I163" s="153"/>
      <c r="L163" s="149"/>
      <c r="M163" s="154"/>
      <c r="T163" s="155"/>
      <c r="AT163" s="150" t="s">
        <v>171</v>
      </c>
      <c r="AU163" s="150" t="s">
        <v>79</v>
      </c>
      <c r="AV163" s="12" t="s">
        <v>79</v>
      </c>
      <c r="AW163" s="12" t="s">
        <v>31</v>
      </c>
      <c r="AX163" s="12" t="s">
        <v>77</v>
      </c>
      <c r="AY163" s="150" t="s">
        <v>160</v>
      </c>
    </row>
    <row r="164" spans="2:65" s="1" customFormat="1" ht="16.5" customHeight="1">
      <c r="B164" s="33"/>
      <c r="C164" s="132" t="s">
        <v>338</v>
      </c>
      <c r="D164" s="132" t="s">
        <v>162</v>
      </c>
      <c r="E164" s="133" t="s">
        <v>3116</v>
      </c>
      <c r="F164" s="134" t="s">
        <v>3117</v>
      </c>
      <c r="G164" s="135" t="s">
        <v>313</v>
      </c>
      <c r="H164" s="136">
        <v>3</v>
      </c>
      <c r="I164" s="137"/>
      <c r="J164" s="138">
        <f>ROUND(I164*H164,2)</f>
        <v>0</v>
      </c>
      <c r="K164" s="134" t="s">
        <v>166</v>
      </c>
      <c r="L164" s="33"/>
      <c r="M164" s="139" t="s">
        <v>19</v>
      </c>
      <c r="N164" s="140" t="s">
        <v>40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167</v>
      </c>
      <c r="AT164" s="143" t="s">
        <v>162</v>
      </c>
      <c r="AU164" s="143" t="s">
        <v>79</v>
      </c>
      <c r="AY164" s="18" t="s">
        <v>160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77</v>
      </c>
      <c r="BK164" s="144">
        <f>ROUND(I164*H164,2)</f>
        <v>0</v>
      </c>
      <c r="BL164" s="18" t="s">
        <v>167</v>
      </c>
      <c r="BM164" s="143" t="s">
        <v>3118</v>
      </c>
    </row>
    <row r="165" spans="2:65" s="1" customFormat="1" ht="19.5">
      <c r="B165" s="33"/>
      <c r="D165" s="145" t="s">
        <v>169</v>
      </c>
      <c r="F165" s="146" t="s">
        <v>3119</v>
      </c>
      <c r="I165" s="147"/>
      <c r="L165" s="33"/>
      <c r="M165" s="148"/>
      <c r="T165" s="54"/>
      <c r="AT165" s="18" t="s">
        <v>169</v>
      </c>
      <c r="AU165" s="18" t="s">
        <v>79</v>
      </c>
    </row>
    <row r="166" spans="2:65" s="12" customFormat="1" ht="11.25">
      <c r="B166" s="149"/>
      <c r="D166" s="145" t="s">
        <v>171</v>
      </c>
      <c r="E166" s="150" t="s">
        <v>19</v>
      </c>
      <c r="F166" s="151" t="s">
        <v>178</v>
      </c>
      <c r="H166" s="152">
        <v>3</v>
      </c>
      <c r="I166" s="153"/>
      <c r="L166" s="149"/>
      <c r="M166" s="154"/>
      <c r="T166" s="155"/>
      <c r="AT166" s="150" t="s">
        <v>171</v>
      </c>
      <c r="AU166" s="150" t="s">
        <v>79</v>
      </c>
      <c r="AV166" s="12" t="s">
        <v>79</v>
      </c>
      <c r="AW166" s="12" t="s">
        <v>31</v>
      </c>
      <c r="AX166" s="12" t="s">
        <v>77</v>
      </c>
      <c r="AY166" s="150" t="s">
        <v>160</v>
      </c>
    </row>
    <row r="167" spans="2:65" s="1" customFormat="1" ht="16.5" customHeight="1">
      <c r="B167" s="33"/>
      <c r="C167" s="163" t="s">
        <v>344</v>
      </c>
      <c r="D167" s="163" t="s">
        <v>200</v>
      </c>
      <c r="E167" s="164" t="s">
        <v>3100</v>
      </c>
      <c r="F167" s="165" t="s">
        <v>3101</v>
      </c>
      <c r="G167" s="166" t="s">
        <v>165</v>
      </c>
      <c r="H167" s="167">
        <v>0.27</v>
      </c>
      <c r="I167" s="168"/>
      <c r="J167" s="169">
        <f>ROUND(I167*H167,2)</f>
        <v>0</v>
      </c>
      <c r="K167" s="165" t="s">
        <v>166</v>
      </c>
      <c r="L167" s="170"/>
      <c r="M167" s="171" t="s">
        <v>19</v>
      </c>
      <c r="N167" s="172" t="s">
        <v>40</v>
      </c>
      <c r="P167" s="141">
        <f>O167*H167</f>
        <v>0</v>
      </c>
      <c r="Q167" s="141">
        <v>2.4289999999999998</v>
      </c>
      <c r="R167" s="141">
        <f>Q167*H167</f>
        <v>0.65583000000000002</v>
      </c>
      <c r="S167" s="141">
        <v>0</v>
      </c>
      <c r="T167" s="142">
        <f>S167*H167</f>
        <v>0</v>
      </c>
      <c r="AR167" s="143" t="s">
        <v>204</v>
      </c>
      <c r="AT167" s="143" t="s">
        <v>200</v>
      </c>
      <c r="AU167" s="143" t="s">
        <v>79</v>
      </c>
      <c r="AY167" s="18" t="s">
        <v>160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77</v>
      </c>
      <c r="BK167" s="144">
        <f>ROUND(I167*H167,2)</f>
        <v>0</v>
      </c>
      <c r="BL167" s="18" t="s">
        <v>167</v>
      </c>
      <c r="BM167" s="143" t="s">
        <v>3120</v>
      </c>
    </row>
    <row r="168" spans="2:65" s="1" customFormat="1" ht="11.25">
      <c r="B168" s="33"/>
      <c r="D168" s="145" t="s">
        <v>169</v>
      </c>
      <c r="F168" s="146" t="s">
        <v>3101</v>
      </c>
      <c r="I168" s="147"/>
      <c r="L168" s="33"/>
      <c r="M168" s="148"/>
      <c r="T168" s="54"/>
      <c r="AT168" s="18" t="s">
        <v>169</v>
      </c>
      <c r="AU168" s="18" t="s">
        <v>79</v>
      </c>
    </row>
    <row r="169" spans="2:65" s="12" customFormat="1" ht="11.25">
      <c r="B169" s="149"/>
      <c r="D169" s="145" t="s">
        <v>171</v>
      </c>
      <c r="E169" s="150" t="s">
        <v>19</v>
      </c>
      <c r="F169" s="151" t="s">
        <v>3121</v>
      </c>
      <c r="H169" s="152">
        <v>0.27</v>
      </c>
      <c r="I169" s="153"/>
      <c r="L169" s="149"/>
      <c r="M169" s="154"/>
      <c r="T169" s="155"/>
      <c r="AT169" s="150" t="s">
        <v>171</v>
      </c>
      <c r="AU169" s="150" t="s">
        <v>79</v>
      </c>
      <c r="AV169" s="12" t="s">
        <v>79</v>
      </c>
      <c r="AW169" s="12" t="s">
        <v>31</v>
      </c>
      <c r="AX169" s="12" t="s">
        <v>77</v>
      </c>
      <c r="AY169" s="150" t="s">
        <v>160</v>
      </c>
    </row>
    <row r="170" spans="2:65" s="1" customFormat="1" ht="16.5" customHeight="1">
      <c r="B170" s="33"/>
      <c r="C170" s="163" t="s">
        <v>357</v>
      </c>
      <c r="D170" s="163" t="s">
        <v>200</v>
      </c>
      <c r="E170" s="164" t="s">
        <v>3104</v>
      </c>
      <c r="F170" s="165" t="s">
        <v>3105</v>
      </c>
      <c r="G170" s="166" t="s">
        <v>313</v>
      </c>
      <c r="H170" s="167">
        <v>3</v>
      </c>
      <c r="I170" s="168"/>
      <c r="J170" s="169">
        <f>ROUND(I170*H170,2)</f>
        <v>0</v>
      </c>
      <c r="K170" s="165" t="s">
        <v>166</v>
      </c>
      <c r="L170" s="170"/>
      <c r="M170" s="171" t="s">
        <v>19</v>
      </c>
      <c r="N170" s="172" t="s">
        <v>40</v>
      </c>
      <c r="P170" s="141">
        <f>O170*H170</f>
        <v>0</v>
      </c>
      <c r="Q170" s="141">
        <v>0</v>
      </c>
      <c r="R170" s="141">
        <f>Q170*H170</f>
        <v>0</v>
      </c>
      <c r="S170" s="141">
        <v>0</v>
      </c>
      <c r="T170" s="142">
        <f>S170*H170</f>
        <v>0</v>
      </c>
      <c r="AR170" s="143" t="s">
        <v>204</v>
      </c>
      <c r="AT170" s="143" t="s">
        <v>200</v>
      </c>
      <c r="AU170" s="143" t="s">
        <v>79</v>
      </c>
      <c r="AY170" s="18" t="s">
        <v>160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77</v>
      </c>
      <c r="BK170" s="144">
        <f>ROUND(I170*H170,2)</f>
        <v>0</v>
      </c>
      <c r="BL170" s="18" t="s">
        <v>167</v>
      </c>
      <c r="BM170" s="143" t="s">
        <v>3122</v>
      </c>
    </row>
    <row r="171" spans="2:65" s="1" customFormat="1" ht="11.25">
      <c r="B171" s="33"/>
      <c r="D171" s="145" t="s">
        <v>169</v>
      </c>
      <c r="F171" s="146" t="s">
        <v>3105</v>
      </c>
      <c r="I171" s="147"/>
      <c r="L171" s="33"/>
      <c r="M171" s="148"/>
      <c r="T171" s="54"/>
      <c r="AT171" s="18" t="s">
        <v>169</v>
      </c>
      <c r="AU171" s="18" t="s">
        <v>79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178</v>
      </c>
      <c r="H172" s="152">
        <v>3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77</v>
      </c>
      <c r="AY172" s="150" t="s">
        <v>160</v>
      </c>
    </row>
    <row r="173" spans="2:65" s="1" customFormat="1" ht="16.5" customHeight="1">
      <c r="B173" s="33"/>
      <c r="C173" s="163" t="s">
        <v>363</v>
      </c>
      <c r="D173" s="163" t="s">
        <v>200</v>
      </c>
      <c r="E173" s="164" t="s">
        <v>3107</v>
      </c>
      <c r="F173" s="165" t="s">
        <v>3108</v>
      </c>
      <c r="G173" s="166" t="s">
        <v>298</v>
      </c>
      <c r="H173" s="167">
        <v>13.5</v>
      </c>
      <c r="I173" s="168"/>
      <c r="J173" s="169">
        <f>ROUND(I173*H173,2)</f>
        <v>0</v>
      </c>
      <c r="K173" s="165" t="s">
        <v>166</v>
      </c>
      <c r="L173" s="170"/>
      <c r="M173" s="171" t="s">
        <v>19</v>
      </c>
      <c r="N173" s="172" t="s">
        <v>40</v>
      </c>
      <c r="P173" s="141">
        <f>O173*H173</f>
        <v>0</v>
      </c>
      <c r="Q173" s="141">
        <v>2.65E-3</v>
      </c>
      <c r="R173" s="141">
        <f>Q173*H173</f>
        <v>3.5775000000000001E-2</v>
      </c>
      <c r="S173" s="141">
        <v>0</v>
      </c>
      <c r="T173" s="142">
        <f>S173*H173</f>
        <v>0</v>
      </c>
      <c r="AR173" s="143" t="s">
        <v>204</v>
      </c>
      <c r="AT173" s="143" t="s">
        <v>200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3123</v>
      </c>
    </row>
    <row r="174" spans="2:65" s="1" customFormat="1" ht="11.25">
      <c r="B174" s="33"/>
      <c r="D174" s="145" t="s">
        <v>169</v>
      </c>
      <c r="F174" s="146" t="s">
        <v>3108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2" customFormat="1" ht="11.25">
      <c r="B175" s="149"/>
      <c r="D175" s="145" t="s">
        <v>171</v>
      </c>
      <c r="E175" s="150" t="s">
        <v>19</v>
      </c>
      <c r="F175" s="151" t="s">
        <v>3124</v>
      </c>
      <c r="H175" s="152">
        <v>13.5</v>
      </c>
      <c r="I175" s="153"/>
      <c r="L175" s="149"/>
      <c r="M175" s="154"/>
      <c r="T175" s="155"/>
      <c r="AT175" s="150" t="s">
        <v>171</v>
      </c>
      <c r="AU175" s="150" t="s">
        <v>79</v>
      </c>
      <c r="AV175" s="12" t="s">
        <v>79</v>
      </c>
      <c r="AW175" s="12" t="s">
        <v>31</v>
      </c>
      <c r="AX175" s="12" t="s">
        <v>77</v>
      </c>
      <c r="AY175" s="150" t="s">
        <v>160</v>
      </c>
    </row>
    <row r="176" spans="2:65" s="1" customFormat="1" ht="16.5" customHeight="1">
      <c r="B176" s="33"/>
      <c r="C176" s="163" t="s">
        <v>373</v>
      </c>
      <c r="D176" s="163" t="s">
        <v>200</v>
      </c>
      <c r="E176" s="164" t="s">
        <v>3047</v>
      </c>
      <c r="F176" s="165" t="s">
        <v>3048</v>
      </c>
      <c r="G176" s="166" t="s">
        <v>313</v>
      </c>
      <c r="H176" s="167">
        <v>6</v>
      </c>
      <c r="I176" s="168"/>
      <c r="J176" s="169">
        <f>ROUND(I176*H176,2)</f>
        <v>0</v>
      </c>
      <c r="K176" s="165" t="s">
        <v>166</v>
      </c>
      <c r="L176" s="170"/>
      <c r="M176" s="171" t="s">
        <v>19</v>
      </c>
      <c r="N176" s="172" t="s">
        <v>40</v>
      </c>
      <c r="P176" s="141">
        <f>O176*H176</f>
        <v>0</v>
      </c>
      <c r="Q176" s="141">
        <v>1.4999999999999999E-4</v>
      </c>
      <c r="R176" s="141">
        <f>Q176*H176</f>
        <v>8.9999999999999998E-4</v>
      </c>
      <c r="S176" s="141">
        <v>0</v>
      </c>
      <c r="T176" s="142">
        <f>S176*H176</f>
        <v>0</v>
      </c>
      <c r="AR176" s="143" t="s">
        <v>204</v>
      </c>
      <c r="AT176" s="143" t="s">
        <v>200</v>
      </c>
      <c r="AU176" s="143" t="s">
        <v>79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3125</v>
      </c>
    </row>
    <row r="177" spans="2:65" s="1" customFormat="1" ht="11.25">
      <c r="B177" s="33"/>
      <c r="D177" s="145" t="s">
        <v>169</v>
      </c>
      <c r="F177" s="146" t="s">
        <v>3048</v>
      </c>
      <c r="I177" s="147"/>
      <c r="L177" s="33"/>
      <c r="M177" s="148"/>
      <c r="T177" s="54"/>
      <c r="AT177" s="18" t="s">
        <v>169</v>
      </c>
      <c r="AU177" s="18" t="s">
        <v>79</v>
      </c>
    </row>
    <row r="178" spans="2:65" s="12" customFormat="1" ht="11.25">
      <c r="B178" s="149"/>
      <c r="D178" s="145" t="s">
        <v>171</v>
      </c>
      <c r="E178" s="150" t="s">
        <v>19</v>
      </c>
      <c r="F178" s="151" t="s">
        <v>3126</v>
      </c>
      <c r="H178" s="152">
        <v>6</v>
      </c>
      <c r="I178" s="153"/>
      <c r="L178" s="149"/>
      <c r="M178" s="154"/>
      <c r="T178" s="155"/>
      <c r="AT178" s="150" t="s">
        <v>171</v>
      </c>
      <c r="AU178" s="150" t="s">
        <v>79</v>
      </c>
      <c r="AV178" s="12" t="s">
        <v>79</v>
      </c>
      <c r="AW178" s="12" t="s">
        <v>31</v>
      </c>
      <c r="AX178" s="12" t="s">
        <v>77</v>
      </c>
      <c r="AY178" s="150" t="s">
        <v>160</v>
      </c>
    </row>
    <row r="179" spans="2:65" s="1" customFormat="1" ht="16.5" customHeight="1">
      <c r="B179" s="33"/>
      <c r="C179" s="163" t="s">
        <v>378</v>
      </c>
      <c r="D179" s="163" t="s">
        <v>200</v>
      </c>
      <c r="E179" s="164" t="s">
        <v>3051</v>
      </c>
      <c r="F179" s="165" t="s">
        <v>3052</v>
      </c>
      <c r="G179" s="166" t="s">
        <v>313</v>
      </c>
      <c r="H179" s="167">
        <v>3</v>
      </c>
      <c r="I179" s="168"/>
      <c r="J179" s="169">
        <f>ROUND(I179*H179,2)</f>
        <v>0</v>
      </c>
      <c r="K179" s="165" t="s">
        <v>166</v>
      </c>
      <c r="L179" s="170"/>
      <c r="M179" s="171" t="s">
        <v>19</v>
      </c>
      <c r="N179" s="172" t="s">
        <v>40</v>
      </c>
      <c r="P179" s="141">
        <f>O179*H179</f>
        <v>0</v>
      </c>
      <c r="Q179" s="141">
        <v>3.5000000000000001E-3</v>
      </c>
      <c r="R179" s="141">
        <f>Q179*H179</f>
        <v>1.0500000000000001E-2</v>
      </c>
      <c r="S179" s="141">
        <v>0</v>
      </c>
      <c r="T179" s="142">
        <f>S179*H179</f>
        <v>0</v>
      </c>
      <c r="AR179" s="143" t="s">
        <v>204</v>
      </c>
      <c r="AT179" s="143" t="s">
        <v>200</v>
      </c>
      <c r="AU179" s="143" t="s">
        <v>79</v>
      </c>
      <c r="AY179" s="18" t="s">
        <v>160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77</v>
      </c>
      <c r="BK179" s="144">
        <f>ROUND(I179*H179,2)</f>
        <v>0</v>
      </c>
      <c r="BL179" s="18" t="s">
        <v>167</v>
      </c>
      <c r="BM179" s="143" t="s">
        <v>3127</v>
      </c>
    </row>
    <row r="180" spans="2:65" s="1" customFormat="1" ht="11.25">
      <c r="B180" s="33"/>
      <c r="D180" s="145" t="s">
        <v>169</v>
      </c>
      <c r="F180" s="146" t="s">
        <v>3052</v>
      </c>
      <c r="I180" s="147"/>
      <c r="L180" s="33"/>
      <c r="M180" s="148"/>
      <c r="T180" s="54"/>
      <c r="AT180" s="18" t="s">
        <v>169</v>
      </c>
      <c r="AU180" s="18" t="s">
        <v>79</v>
      </c>
    </row>
    <row r="181" spans="2:65" s="12" customFormat="1" ht="11.25">
      <c r="B181" s="149"/>
      <c r="D181" s="145" t="s">
        <v>171</v>
      </c>
      <c r="E181" s="150" t="s">
        <v>19</v>
      </c>
      <c r="F181" s="151" t="s">
        <v>178</v>
      </c>
      <c r="H181" s="152">
        <v>3</v>
      </c>
      <c r="I181" s="153"/>
      <c r="L181" s="149"/>
      <c r="M181" s="154"/>
      <c r="T181" s="155"/>
      <c r="AT181" s="150" t="s">
        <v>171</v>
      </c>
      <c r="AU181" s="150" t="s">
        <v>79</v>
      </c>
      <c r="AV181" s="12" t="s">
        <v>79</v>
      </c>
      <c r="AW181" s="12" t="s">
        <v>31</v>
      </c>
      <c r="AX181" s="12" t="s">
        <v>77</v>
      </c>
      <c r="AY181" s="150" t="s">
        <v>160</v>
      </c>
    </row>
    <row r="182" spans="2:65" s="1" customFormat="1" ht="16.5" customHeight="1">
      <c r="B182" s="33"/>
      <c r="C182" s="132" t="s">
        <v>384</v>
      </c>
      <c r="D182" s="132" t="s">
        <v>162</v>
      </c>
      <c r="E182" s="133" t="s">
        <v>3128</v>
      </c>
      <c r="F182" s="134" t="s">
        <v>3129</v>
      </c>
      <c r="G182" s="135" t="s">
        <v>313</v>
      </c>
      <c r="H182" s="136">
        <v>21</v>
      </c>
      <c r="I182" s="137"/>
      <c r="J182" s="138">
        <f>ROUND(I182*H182,2)</f>
        <v>0</v>
      </c>
      <c r="K182" s="134" t="s">
        <v>166</v>
      </c>
      <c r="L182" s="33"/>
      <c r="M182" s="139" t="s">
        <v>19</v>
      </c>
      <c r="N182" s="140" t="s">
        <v>40</v>
      </c>
      <c r="P182" s="141">
        <f>O182*H182</f>
        <v>0</v>
      </c>
      <c r="Q182" s="141">
        <v>0</v>
      </c>
      <c r="R182" s="141">
        <f>Q182*H182</f>
        <v>0</v>
      </c>
      <c r="S182" s="141">
        <v>0</v>
      </c>
      <c r="T182" s="142">
        <f>S182*H182</f>
        <v>0</v>
      </c>
      <c r="AR182" s="143" t="s">
        <v>167</v>
      </c>
      <c r="AT182" s="143" t="s">
        <v>162</v>
      </c>
      <c r="AU182" s="143" t="s">
        <v>79</v>
      </c>
      <c r="AY182" s="18" t="s">
        <v>160</v>
      </c>
      <c r="BE182" s="144">
        <f>IF(N182="základní",J182,0)</f>
        <v>0</v>
      </c>
      <c r="BF182" s="144">
        <f>IF(N182="snížená",J182,0)</f>
        <v>0</v>
      </c>
      <c r="BG182" s="144">
        <f>IF(N182="zákl. přenesená",J182,0)</f>
        <v>0</v>
      </c>
      <c r="BH182" s="144">
        <f>IF(N182="sníž. přenesená",J182,0)</f>
        <v>0</v>
      </c>
      <c r="BI182" s="144">
        <f>IF(N182="nulová",J182,0)</f>
        <v>0</v>
      </c>
      <c r="BJ182" s="18" t="s">
        <v>77</v>
      </c>
      <c r="BK182" s="144">
        <f>ROUND(I182*H182,2)</f>
        <v>0</v>
      </c>
      <c r="BL182" s="18" t="s">
        <v>167</v>
      </c>
      <c r="BM182" s="143" t="s">
        <v>3130</v>
      </c>
    </row>
    <row r="183" spans="2:65" s="1" customFormat="1" ht="19.5">
      <c r="B183" s="33"/>
      <c r="D183" s="145" t="s">
        <v>169</v>
      </c>
      <c r="F183" s="146" t="s">
        <v>3131</v>
      </c>
      <c r="I183" s="147"/>
      <c r="L183" s="33"/>
      <c r="M183" s="148"/>
      <c r="T183" s="54"/>
      <c r="AT183" s="18" t="s">
        <v>169</v>
      </c>
      <c r="AU183" s="18" t="s">
        <v>79</v>
      </c>
    </row>
    <row r="184" spans="2:65" s="12" customFormat="1" ht="11.25">
      <c r="B184" s="149"/>
      <c r="D184" s="145" t="s">
        <v>171</v>
      </c>
      <c r="E184" s="150" t="s">
        <v>19</v>
      </c>
      <c r="F184" s="151" t="s">
        <v>7</v>
      </c>
      <c r="H184" s="152">
        <v>21</v>
      </c>
      <c r="I184" s="153"/>
      <c r="L184" s="149"/>
      <c r="M184" s="154"/>
      <c r="T184" s="155"/>
      <c r="AT184" s="150" t="s">
        <v>171</v>
      </c>
      <c r="AU184" s="150" t="s">
        <v>79</v>
      </c>
      <c r="AV184" s="12" t="s">
        <v>79</v>
      </c>
      <c r="AW184" s="12" t="s">
        <v>31</v>
      </c>
      <c r="AX184" s="12" t="s">
        <v>77</v>
      </c>
      <c r="AY184" s="150" t="s">
        <v>160</v>
      </c>
    </row>
    <row r="185" spans="2:65" s="1" customFormat="1" ht="16.5" customHeight="1">
      <c r="B185" s="33"/>
      <c r="C185" s="163" t="s">
        <v>390</v>
      </c>
      <c r="D185" s="163" t="s">
        <v>200</v>
      </c>
      <c r="E185" s="164" t="s">
        <v>3100</v>
      </c>
      <c r="F185" s="165" t="s">
        <v>3101</v>
      </c>
      <c r="G185" s="166" t="s">
        <v>165</v>
      </c>
      <c r="H185" s="167">
        <v>1.89</v>
      </c>
      <c r="I185" s="168"/>
      <c r="J185" s="169">
        <f>ROUND(I185*H185,2)</f>
        <v>0</v>
      </c>
      <c r="K185" s="165" t="s">
        <v>166</v>
      </c>
      <c r="L185" s="170"/>
      <c r="M185" s="171" t="s">
        <v>19</v>
      </c>
      <c r="N185" s="172" t="s">
        <v>40</v>
      </c>
      <c r="P185" s="141">
        <f>O185*H185</f>
        <v>0</v>
      </c>
      <c r="Q185" s="141">
        <v>2.4289999999999998</v>
      </c>
      <c r="R185" s="141">
        <f>Q185*H185</f>
        <v>4.5908099999999994</v>
      </c>
      <c r="S185" s="141">
        <v>0</v>
      </c>
      <c r="T185" s="142">
        <f>S185*H185</f>
        <v>0</v>
      </c>
      <c r="AR185" s="143" t="s">
        <v>204</v>
      </c>
      <c r="AT185" s="143" t="s">
        <v>200</v>
      </c>
      <c r="AU185" s="143" t="s">
        <v>79</v>
      </c>
      <c r="AY185" s="18" t="s">
        <v>160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77</v>
      </c>
      <c r="BK185" s="144">
        <f>ROUND(I185*H185,2)</f>
        <v>0</v>
      </c>
      <c r="BL185" s="18" t="s">
        <v>167</v>
      </c>
      <c r="BM185" s="143" t="s">
        <v>3132</v>
      </c>
    </row>
    <row r="186" spans="2:65" s="1" customFormat="1" ht="11.25">
      <c r="B186" s="33"/>
      <c r="D186" s="145" t="s">
        <v>169</v>
      </c>
      <c r="F186" s="146" t="s">
        <v>3101</v>
      </c>
      <c r="I186" s="147"/>
      <c r="L186" s="33"/>
      <c r="M186" s="148"/>
      <c r="T186" s="54"/>
      <c r="AT186" s="18" t="s">
        <v>169</v>
      </c>
      <c r="AU186" s="18" t="s">
        <v>79</v>
      </c>
    </row>
    <row r="187" spans="2:65" s="12" customFormat="1" ht="11.25">
      <c r="B187" s="149"/>
      <c r="D187" s="145" t="s">
        <v>171</v>
      </c>
      <c r="E187" s="150" t="s">
        <v>19</v>
      </c>
      <c r="F187" s="151" t="s">
        <v>3133</v>
      </c>
      <c r="H187" s="152">
        <v>1.89</v>
      </c>
      <c r="I187" s="153"/>
      <c r="L187" s="149"/>
      <c r="M187" s="154"/>
      <c r="T187" s="155"/>
      <c r="AT187" s="150" t="s">
        <v>171</v>
      </c>
      <c r="AU187" s="150" t="s">
        <v>79</v>
      </c>
      <c r="AV187" s="12" t="s">
        <v>79</v>
      </c>
      <c r="AW187" s="12" t="s">
        <v>31</v>
      </c>
      <c r="AX187" s="12" t="s">
        <v>77</v>
      </c>
      <c r="AY187" s="150" t="s">
        <v>160</v>
      </c>
    </row>
    <row r="188" spans="2:65" s="1" customFormat="1" ht="16.5" customHeight="1">
      <c r="B188" s="33"/>
      <c r="C188" s="163" t="s">
        <v>399</v>
      </c>
      <c r="D188" s="163" t="s">
        <v>200</v>
      </c>
      <c r="E188" s="164" t="s">
        <v>3104</v>
      </c>
      <c r="F188" s="165" t="s">
        <v>3105</v>
      </c>
      <c r="G188" s="166" t="s">
        <v>313</v>
      </c>
      <c r="H188" s="167">
        <v>21</v>
      </c>
      <c r="I188" s="168"/>
      <c r="J188" s="169">
        <f>ROUND(I188*H188,2)</f>
        <v>0</v>
      </c>
      <c r="K188" s="165" t="s">
        <v>166</v>
      </c>
      <c r="L188" s="170"/>
      <c r="M188" s="171" t="s">
        <v>19</v>
      </c>
      <c r="N188" s="172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204</v>
      </c>
      <c r="AT188" s="143" t="s">
        <v>200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3134</v>
      </c>
    </row>
    <row r="189" spans="2:65" s="1" customFormat="1" ht="11.25">
      <c r="B189" s="33"/>
      <c r="D189" s="145" t="s">
        <v>169</v>
      </c>
      <c r="F189" s="146" t="s">
        <v>3105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7</v>
      </c>
      <c r="H190" s="152">
        <v>21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77</v>
      </c>
      <c r="AY190" s="150" t="s">
        <v>160</v>
      </c>
    </row>
    <row r="191" spans="2:65" s="1" customFormat="1" ht="16.5" customHeight="1">
      <c r="B191" s="33"/>
      <c r="C191" s="163" t="s">
        <v>403</v>
      </c>
      <c r="D191" s="163" t="s">
        <v>200</v>
      </c>
      <c r="E191" s="164" t="s">
        <v>3107</v>
      </c>
      <c r="F191" s="165" t="s">
        <v>3108</v>
      </c>
      <c r="G191" s="166" t="s">
        <v>298</v>
      </c>
      <c r="H191" s="167">
        <v>94.5</v>
      </c>
      <c r="I191" s="168"/>
      <c r="J191" s="169">
        <f>ROUND(I191*H191,2)</f>
        <v>0</v>
      </c>
      <c r="K191" s="165" t="s">
        <v>166</v>
      </c>
      <c r="L191" s="170"/>
      <c r="M191" s="171" t="s">
        <v>19</v>
      </c>
      <c r="N191" s="172" t="s">
        <v>40</v>
      </c>
      <c r="P191" s="141">
        <f>O191*H191</f>
        <v>0</v>
      </c>
      <c r="Q191" s="141">
        <v>2.65E-3</v>
      </c>
      <c r="R191" s="141">
        <f>Q191*H191</f>
        <v>0.25042500000000001</v>
      </c>
      <c r="S191" s="141">
        <v>0</v>
      </c>
      <c r="T191" s="142">
        <f>S191*H191</f>
        <v>0</v>
      </c>
      <c r="AR191" s="143" t="s">
        <v>204</v>
      </c>
      <c r="AT191" s="143" t="s">
        <v>200</v>
      </c>
      <c r="AU191" s="143" t="s">
        <v>79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3135</v>
      </c>
    </row>
    <row r="192" spans="2:65" s="1" customFormat="1" ht="11.25">
      <c r="B192" s="33"/>
      <c r="D192" s="145" t="s">
        <v>169</v>
      </c>
      <c r="F192" s="146" t="s">
        <v>3108</v>
      </c>
      <c r="I192" s="147"/>
      <c r="L192" s="33"/>
      <c r="M192" s="148"/>
      <c r="T192" s="54"/>
      <c r="AT192" s="18" t="s">
        <v>169</v>
      </c>
      <c r="AU192" s="18" t="s">
        <v>79</v>
      </c>
    </row>
    <row r="193" spans="2:65" s="12" customFormat="1" ht="11.25">
      <c r="B193" s="149"/>
      <c r="D193" s="145" t="s">
        <v>171</v>
      </c>
      <c r="E193" s="150" t="s">
        <v>19</v>
      </c>
      <c r="F193" s="151" t="s">
        <v>3136</v>
      </c>
      <c r="H193" s="152">
        <v>94.5</v>
      </c>
      <c r="I193" s="153"/>
      <c r="L193" s="149"/>
      <c r="M193" s="154"/>
      <c r="T193" s="155"/>
      <c r="AT193" s="150" t="s">
        <v>171</v>
      </c>
      <c r="AU193" s="150" t="s">
        <v>79</v>
      </c>
      <c r="AV193" s="12" t="s">
        <v>79</v>
      </c>
      <c r="AW193" s="12" t="s">
        <v>31</v>
      </c>
      <c r="AX193" s="12" t="s">
        <v>77</v>
      </c>
      <c r="AY193" s="150" t="s">
        <v>160</v>
      </c>
    </row>
    <row r="194" spans="2:65" s="1" customFormat="1" ht="16.5" customHeight="1">
      <c r="B194" s="33"/>
      <c r="C194" s="163" t="s">
        <v>406</v>
      </c>
      <c r="D194" s="163" t="s">
        <v>200</v>
      </c>
      <c r="E194" s="164" t="s">
        <v>3047</v>
      </c>
      <c r="F194" s="165" t="s">
        <v>3048</v>
      </c>
      <c r="G194" s="166" t="s">
        <v>313</v>
      </c>
      <c r="H194" s="167">
        <v>42</v>
      </c>
      <c r="I194" s="168"/>
      <c r="J194" s="169">
        <f>ROUND(I194*H194,2)</f>
        <v>0</v>
      </c>
      <c r="K194" s="165" t="s">
        <v>166</v>
      </c>
      <c r="L194" s="170"/>
      <c r="M194" s="171" t="s">
        <v>19</v>
      </c>
      <c r="N194" s="172" t="s">
        <v>40</v>
      </c>
      <c r="P194" s="141">
        <f>O194*H194</f>
        <v>0</v>
      </c>
      <c r="Q194" s="141">
        <v>1.4999999999999999E-4</v>
      </c>
      <c r="R194" s="141">
        <f>Q194*H194</f>
        <v>6.2999999999999992E-3</v>
      </c>
      <c r="S194" s="141">
        <v>0</v>
      </c>
      <c r="T194" s="142">
        <f>S194*H194</f>
        <v>0</v>
      </c>
      <c r="AR194" s="143" t="s">
        <v>204</v>
      </c>
      <c r="AT194" s="143" t="s">
        <v>200</v>
      </c>
      <c r="AU194" s="143" t="s">
        <v>79</v>
      </c>
      <c r="AY194" s="18" t="s">
        <v>160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77</v>
      </c>
      <c r="BK194" s="144">
        <f>ROUND(I194*H194,2)</f>
        <v>0</v>
      </c>
      <c r="BL194" s="18" t="s">
        <v>167</v>
      </c>
      <c r="BM194" s="143" t="s">
        <v>3137</v>
      </c>
    </row>
    <row r="195" spans="2:65" s="1" customFormat="1" ht="11.25">
      <c r="B195" s="33"/>
      <c r="D195" s="145" t="s">
        <v>169</v>
      </c>
      <c r="F195" s="146" t="s">
        <v>3048</v>
      </c>
      <c r="I195" s="147"/>
      <c r="L195" s="33"/>
      <c r="M195" s="148"/>
      <c r="T195" s="54"/>
      <c r="AT195" s="18" t="s">
        <v>169</v>
      </c>
      <c r="AU195" s="18" t="s">
        <v>79</v>
      </c>
    </row>
    <row r="196" spans="2:65" s="12" customFormat="1" ht="11.25">
      <c r="B196" s="149"/>
      <c r="D196" s="145" t="s">
        <v>171</v>
      </c>
      <c r="E196" s="150" t="s">
        <v>19</v>
      </c>
      <c r="F196" s="151" t="s">
        <v>3138</v>
      </c>
      <c r="H196" s="152">
        <v>42</v>
      </c>
      <c r="I196" s="153"/>
      <c r="L196" s="149"/>
      <c r="M196" s="154"/>
      <c r="T196" s="155"/>
      <c r="AT196" s="150" t="s">
        <v>171</v>
      </c>
      <c r="AU196" s="150" t="s">
        <v>79</v>
      </c>
      <c r="AV196" s="12" t="s">
        <v>79</v>
      </c>
      <c r="AW196" s="12" t="s">
        <v>31</v>
      </c>
      <c r="AX196" s="12" t="s">
        <v>77</v>
      </c>
      <c r="AY196" s="150" t="s">
        <v>160</v>
      </c>
    </row>
    <row r="197" spans="2:65" s="1" customFormat="1" ht="16.5" customHeight="1">
      <c r="B197" s="33"/>
      <c r="C197" s="163" t="s">
        <v>409</v>
      </c>
      <c r="D197" s="163" t="s">
        <v>200</v>
      </c>
      <c r="E197" s="164" t="s">
        <v>3060</v>
      </c>
      <c r="F197" s="165" t="s">
        <v>3061</v>
      </c>
      <c r="G197" s="166" t="s">
        <v>313</v>
      </c>
      <c r="H197" s="167">
        <v>21</v>
      </c>
      <c r="I197" s="168"/>
      <c r="J197" s="169">
        <f>ROUND(I197*H197,2)</f>
        <v>0</v>
      </c>
      <c r="K197" s="165" t="s">
        <v>166</v>
      </c>
      <c r="L197" s="170"/>
      <c r="M197" s="171" t="s">
        <v>19</v>
      </c>
      <c r="N197" s="172" t="s">
        <v>40</v>
      </c>
      <c r="P197" s="141">
        <f>O197*H197</f>
        <v>0</v>
      </c>
      <c r="Q197" s="141">
        <v>2.2499999999999998E-3</v>
      </c>
      <c r="R197" s="141">
        <f>Q197*H197</f>
        <v>4.7249999999999993E-2</v>
      </c>
      <c r="S197" s="141">
        <v>0</v>
      </c>
      <c r="T197" s="142">
        <f>S197*H197</f>
        <v>0</v>
      </c>
      <c r="AR197" s="143" t="s">
        <v>204</v>
      </c>
      <c r="AT197" s="143" t="s">
        <v>200</v>
      </c>
      <c r="AU197" s="143" t="s">
        <v>79</v>
      </c>
      <c r="AY197" s="18" t="s">
        <v>160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77</v>
      </c>
      <c r="BK197" s="144">
        <f>ROUND(I197*H197,2)</f>
        <v>0</v>
      </c>
      <c r="BL197" s="18" t="s">
        <v>167</v>
      </c>
      <c r="BM197" s="143" t="s">
        <v>3139</v>
      </c>
    </row>
    <row r="198" spans="2:65" s="1" customFormat="1" ht="11.25">
      <c r="B198" s="33"/>
      <c r="D198" s="145" t="s">
        <v>169</v>
      </c>
      <c r="F198" s="146" t="s">
        <v>3061</v>
      </c>
      <c r="I198" s="147"/>
      <c r="L198" s="33"/>
      <c r="M198" s="148"/>
      <c r="T198" s="54"/>
      <c r="AT198" s="18" t="s">
        <v>169</v>
      </c>
      <c r="AU198" s="18" t="s">
        <v>79</v>
      </c>
    </row>
    <row r="199" spans="2:65" s="12" customFormat="1" ht="11.25">
      <c r="B199" s="149"/>
      <c r="D199" s="145" t="s">
        <v>171</v>
      </c>
      <c r="E199" s="150" t="s">
        <v>19</v>
      </c>
      <c r="F199" s="151" t="s">
        <v>7</v>
      </c>
      <c r="H199" s="152">
        <v>21</v>
      </c>
      <c r="I199" s="153"/>
      <c r="L199" s="149"/>
      <c r="M199" s="154"/>
      <c r="T199" s="155"/>
      <c r="AT199" s="150" t="s">
        <v>171</v>
      </c>
      <c r="AU199" s="150" t="s">
        <v>79</v>
      </c>
      <c r="AV199" s="12" t="s">
        <v>79</v>
      </c>
      <c r="AW199" s="12" t="s">
        <v>31</v>
      </c>
      <c r="AX199" s="12" t="s">
        <v>77</v>
      </c>
      <c r="AY199" s="150" t="s">
        <v>160</v>
      </c>
    </row>
    <row r="200" spans="2:65" s="1" customFormat="1" ht="16.5" customHeight="1">
      <c r="B200" s="33"/>
      <c r="C200" s="132" t="s">
        <v>415</v>
      </c>
      <c r="D200" s="132" t="s">
        <v>162</v>
      </c>
      <c r="E200" s="133" t="s">
        <v>3140</v>
      </c>
      <c r="F200" s="134" t="s">
        <v>3141</v>
      </c>
      <c r="G200" s="135" t="s">
        <v>313</v>
      </c>
      <c r="H200" s="136">
        <v>41</v>
      </c>
      <c r="I200" s="137"/>
      <c r="J200" s="138">
        <f>ROUND(I200*H200,2)</f>
        <v>0</v>
      </c>
      <c r="K200" s="134" t="s">
        <v>166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167</v>
      </c>
      <c r="AT200" s="143" t="s">
        <v>162</v>
      </c>
      <c r="AU200" s="143" t="s">
        <v>79</v>
      </c>
      <c r="AY200" s="18" t="s">
        <v>160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77</v>
      </c>
      <c r="BK200" s="144">
        <f>ROUND(I200*H200,2)</f>
        <v>0</v>
      </c>
      <c r="BL200" s="18" t="s">
        <v>167</v>
      </c>
      <c r="BM200" s="143" t="s">
        <v>3142</v>
      </c>
    </row>
    <row r="201" spans="2:65" s="1" customFormat="1" ht="19.5">
      <c r="B201" s="33"/>
      <c r="D201" s="145" t="s">
        <v>169</v>
      </c>
      <c r="F201" s="146" t="s">
        <v>3143</v>
      </c>
      <c r="I201" s="147"/>
      <c r="L201" s="33"/>
      <c r="M201" s="148"/>
      <c r="T201" s="54"/>
      <c r="AT201" s="18" t="s">
        <v>169</v>
      </c>
      <c r="AU201" s="18" t="s">
        <v>79</v>
      </c>
    </row>
    <row r="202" spans="2:65" s="12" customFormat="1" ht="11.25">
      <c r="B202" s="149"/>
      <c r="D202" s="145" t="s">
        <v>171</v>
      </c>
      <c r="E202" s="150" t="s">
        <v>19</v>
      </c>
      <c r="F202" s="151" t="s">
        <v>426</v>
      </c>
      <c r="H202" s="152">
        <v>41</v>
      </c>
      <c r="I202" s="153"/>
      <c r="L202" s="149"/>
      <c r="M202" s="154"/>
      <c r="T202" s="155"/>
      <c r="AT202" s="150" t="s">
        <v>171</v>
      </c>
      <c r="AU202" s="150" t="s">
        <v>79</v>
      </c>
      <c r="AV202" s="12" t="s">
        <v>79</v>
      </c>
      <c r="AW202" s="12" t="s">
        <v>31</v>
      </c>
      <c r="AX202" s="12" t="s">
        <v>77</v>
      </c>
      <c r="AY202" s="150" t="s">
        <v>160</v>
      </c>
    </row>
    <row r="203" spans="2:65" s="1" customFormat="1" ht="16.5" customHeight="1">
      <c r="B203" s="33"/>
      <c r="C203" s="163" t="s">
        <v>420</v>
      </c>
      <c r="D203" s="163" t="s">
        <v>200</v>
      </c>
      <c r="E203" s="164" t="s">
        <v>3100</v>
      </c>
      <c r="F203" s="165" t="s">
        <v>3101</v>
      </c>
      <c r="G203" s="166" t="s">
        <v>165</v>
      </c>
      <c r="H203" s="167">
        <v>3.69</v>
      </c>
      <c r="I203" s="168"/>
      <c r="J203" s="169">
        <f>ROUND(I203*H203,2)</f>
        <v>0</v>
      </c>
      <c r="K203" s="165" t="s">
        <v>166</v>
      </c>
      <c r="L203" s="170"/>
      <c r="M203" s="171" t="s">
        <v>19</v>
      </c>
      <c r="N203" s="172" t="s">
        <v>40</v>
      </c>
      <c r="P203" s="141">
        <f>O203*H203</f>
        <v>0</v>
      </c>
      <c r="Q203" s="141">
        <v>2.4289999999999998</v>
      </c>
      <c r="R203" s="141">
        <f>Q203*H203</f>
        <v>8.9630099999999988</v>
      </c>
      <c r="S203" s="141">
        <v>0</v>
      </c>
      <c r="T203" s="142">
        <f>S203*H203</f>
        <v>0</v>
      </c>
      <c r="AR203" s="143" t="s">
        <v>204</v>
      </c>
      <c r="AT203" s="143" t="s">
        <v>200</v>
      </c>
      <c r="AU203" s="143" t="s">
        <v>79</v>
      </c>
      <c r="AY203" s="18" t="s">
        <v>160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77</v>
      </c>
      <c r="BK203" s="144">
        <f>ROUND(I203*H203,2)</f>
        <v>0</v>
      </c>
      <c r="BL203" s="18" t="s">
        <v>167</v>
      </c>
      <c r="BM203" s="143" t="s">
        <v>3144</v>
      </c>
    </row>
    <row r="204" spans="2:65" s="1" customFormat="1" ht="11.25">
      <c r="B204" s="33"/>
      <c r="D204" s="145" t="s">
        <v>169</v>
      </c>
      <c r="F204" s="146" t="s">
        <v>3101</v>
      </c>
      <c r="I204" s="147"/>
      <c r="L204" s="33"/>
      <c r="M204" s="148"/>
      <c r="T204" s="54"/>
      <c r="AT204" s="18" t="s">
        <v>169</v>
      </c>
      <c r="AU204" s="18" t="s">
        <v>79</v>
      </c>
    </row>
    <row r="205" spans="2:65" s="12" customFormat="1" ht="11.25">
      <c r="B205" s="149"/>
      <c r="D205" s="145" t="s">
        <v>171</v>
      </c>
      <c r="E205" s="150" t="s">
        <v>19</v>
      </c>
      <c r="F205" s="151" t="s">
        <v>3145</v>
      </c>
      <c r="H205" s="152">
        <v>3.69</v>
      </c>
      <c r="I205" s="153"/>
      <c r="L205" s="149"/>
      <c r="M205" s="154"/>
      <c r="T205" s="155"/>
      <c r="AT205" s="150" t="s">
        <v>171</v>
      </c>
      <c r="AU205" s="150" t="s">
        <v>79</v>
      </c>
      <c r="AV205" s="12" t="s">
        <v>79</v>
      </c>
      <c r="AW205" s="12" t="s">
        <v>31</v>
      </c>
      <c r="AX205" s="12" t="s">
        <v>77</v>
      </c>
      <c r="AY205" s="150" t="s">
        <v>160</v>
      </c>
    </row>
    <row r="206" spans="2:65" s="1" customFormat="1" ht="16.5" customHeight="1">
      <c r="B206" s="33"/>
      <c r="C206" s="163" t="s">
        <v>426</v>
      </c>
      <c r="D206" s="163" t="s">
        <v>200</v>
      </c>
      <c r="E206" s="164" t="s">
        <v>3104</v>
      </c>
      <c r="F206" s="165" t="s">
        <v>3105</v>
      </c>
      <c r="G206" s="166" t="s">
        <v>313</v>
      </c>
      <c r="H206" s="167">
        <v>41</v>
      </c>
      <c r="I206" s="168"/>
      <c r="J206" s="169">
        <f>ROUND(I206*H206,2)</f>
        <v>0</v>
      </c>
      <c r="K206" s="165" t="s">
        <v>166</v>
      </c>
      <c r="L206" s="170"/>
      <c r="M206" s="171" t="s">
        <v>19</v>
      </c>
      <c r="N206" s="172" t="s">
        <v>40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204</v>
      </c>
      <c r="AT206" s="143" t="s">
        <v>200</v>
      </c>
      <c r="AU206" s="143" t="s">
        <v>79</v>
      </c>
      <c r="AY206" s="18" t="s">
        <v>160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77</v>
      </c>
      <c r="BK206" s="144">
        <f>ROUND(I206*H206,2)</f>
        <v>0</v>
      </c>
      <c r="BL206" s="18" t="s">
        <v>167</v>
      </c>
      <c r="BM206" s="143" t="s">
        <v>3146</v>
      </c>
    </row>
    <row r="207" spans="2:65" s="1" customFormat="1" ht="11.25">
      <c r="B207" s="33"/>
      <c r="D207" s="145" t="s">
        <v>169</v>
      </c>
      <c r="F207" s="146" t="s">
        <v>3105</v>
      </c>
      <c r="I207" s="147"/>
      <c r="L207" s="33"/>
      <c r="M207" s="148"/>
      <c r="T207" s="54"/>
      <c r="AT207" s="18" t="s">
        <v>169</v>
      </c>
      <c r="AU207" s="18" t="s">
        <v>79</v>
      </c>
    </row>
    <row r="208" spans="2:65" s="12" customFormat="1" ht="11.25">
      <c r="B208" s="149"/>
      <c r="D208" s="145" t="s">
        <v>171</v>
      </c>
      <c r="E208" s="150" t="s">
        <v>19</v>
      </c>
      <c r="F208" s="151" t="s">
        <v>426</v>
      </c>
      <c r="H208" s="152">
        <v>41</v>
      </c>
      <c r="I208" s="153"/>
      <c r="L208" s="149"/>
      <c r="M208" s="154"/>
      <c r="T208" s="155"/>
      <c r="AT208" s="150" t="s">
        <v>171</v>
      </c>
      <c r="AU208" s="150" t="s">
        <v>79</v>
      </c>
      <c r="AV208" s="12" t="s">
        <v>79</v>
      </c>
      <c r="AW208" s="12" t="s">
        <v>31</v>
      </c>
      <c r="AX208" s="12" t="s">
        <v>77</v>
      </c>
      <c r="AY208" s="150" t="s">
        <v>160</v>
      </c>
    </row>
    <row r="209" spans="2:65" s="1" customFormat="1" ht="16.5" customHeight="1">
      <c r="B209" s="33"/>
      <c r="C209" s="163" t="s">
        <v>432</v>
      </c>
      <c r="D209" s="163" t="s">
        <v>200</v>
      </c>
      <c r="E209" s="164" t="s">
        <v>3107</v>
      </c>
      <c r="F209" s="165" t="s">
        <v>3108</v>
      </c>
      <c r="G209" s="166" t="s">
        <v>298</v>
      </c>
      <c r="H209" s="167">
        <v>184.5</v>
      </c>
      <c r="I209" s="168"/>
      <c r="J209" s="169">
        <f>ROUND(I209*H209,2)</f>
        <v>0</v>
      </c>
      <c r="K209" s="165" t="s">
        <v>166</v>
      </c>
      <c r="L209" s="170"/>
      <c r="M209" s="171" t="s">
        <v>19</v>
      </c>
      <c r="N209" s="172" t="s">
        <v>40</v>
      </c>
      <c r="P209" s="141">
        <f>O209*H209</f>
        <v>0</v>
      </c>
      <c r="Q209" s="141">
        <v>2.65E-3</v>
      </c>
      <c r="R209" s="141">
        <f>Q209*H209</f>
        <v>0.488925</v>
      </c>
      <c r="S209" s="141">
        <v>0</v>
      </c>
      <c r="T209" s="142">
        <f>S209*H209</f>
        <v>0</v>
      </c>
      <c r="AR209" s="143" t="s">
        <v>204</v>
      </c>
      <c r="AT209" s="143" t="s">
        <v>200</v>
      </c>
      <c r="AU209" s="143" t="s">
        <v>79</v>
      </c>
      <c r="AY209" s="18" t="s">
        <v>160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77</v>
      </c>
      <c r="BK209" s="144">
        <f>ROUND(I209*H209,2)</f>
        <v>0</v>
      </c>
      <c r="BL209" s="18" t="s">
        <v>167</v>
      </c>
      <c r="BM209" s="143" t="s">
        <v>3147</v>
      </c>
    </row>
    <row r="210" spans="2:65" s="1" customFormat="1" ht="11.25">
      <c r="B210" s="33"/>
      <c r="D210" s="145" t="s">
        <v>169</v>
      </c>
      <c r="F210" s="146" t="s">
        <v>3108</v>
      </c>
      <c r="I210" s="147"/>
      <c r="L210" s="33"/>
      <c r="M210" s="148"/>
      <c r="T210" s="54"/>
      <c r="AT210" s="18" t="s">
        <v>169</v>
      </c>
      <c r="AU210" s="18" t="s">
        <v>79</v>
      </c>
    </row>
    <row r="211" spans="2:65" s="12" customFormat="1" ht="11.25">
      <c r="B211" s="149"/>
      <c r="D211" s="145" t="s">
        <v>171</v>
      </c>
      <c r="E211" s="150" t="s">
        <v>19</v>
      </c>
      <c r="F211" s="151" t="s">
        <v>3148</v>
      </c>
      <c r="H211" s="152">
        <v>184.5</v>
      </c>
      <c r="I211" s="153"/>
      <c r="L211" s="149"/>
      <c r="M211" s="154"/>
      <c r="T211" s="155"/>
      <c r="AT211" s="150" t="s">
        <v>171</v>
      </c>
      <c r="AU211" s="150" t="s">
        <v>79</v>
      </c>
      <c r="AV211" s="12" t="s">
        <v>79</v>
      </c>
      <c r="AW211" s="12" t="s">
        <v>31</v>
      </c>
      <c r="AX211" s="12" t="s">
        <v>77</v>
      </c>
      <c r="AY211" s="150" t="s">
        <v>160</v>
      </c>
    </row>
    <row r="212" spans="2:65" s="1" customFormat="1" ht="16.5" customHeight="1">
      <c r="B212" s="33"/>
      <c r="C212" s="163" t="s">
        <v>437</v>
      </c>
      <c r="D212" s="163" t="s">
        <v>200</v>
      </c>
      <c r="E212" s="164" t="s">
        <v>3047</v>
      </c>
      <c r="F212" s="165" t="s">
        <v>3048</v>
      </c>
      <c r="G212" s="166" t="s">
        <v>313</v>
      </c>
      <c r="H212" s="167">
        <v>41</v>
      </c>
      <c r="I212" s="168"/>
      <c r="J212" s="169">
        <f>ROUND(I212*H212,2)</f>
        <v>0</v>
      </c>
      <c r="K212" s="165" t="s">
        <v>166</v>
      </c>
      <c r="L212" s="170"/>
      <c r="M212" s="171" t="s">
        <v>19</v>
      </c>
      <c r="N212" s="172" t="s">
        <v>40</v>
      </c>
      <c r="P212" s="141">
        <f>O212*H212</f>
        <v>0</v>
      </c>
      <c r="Q212" s="141">
        <v>1.4999999999999999E-4</v>
      </c>
      <c r="R212" s="141">
        <f>Q212*H212</f>
        <v>6.1499999999999992E-3</v>
      </c>
      <c r="S212" s="141">
        <v>0</v>
      </c>
      <c r="T212" s="142">
        <f>S212*H212</f>
        <v>0</v>
      </c>
      <c r="AR212" s="143" t="s">
        <v>204</v>
      </c>
      <c r="AT212" s="143" t="s">
        <v>200</v>
      </c>
      <c r="AU212" s="143" t="s">
        <v>79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3149</v>
      </c>
    </row>
    <row r="213" spans="2:65" s="1" customFormat="1" ht="11.25">
      <c r="B213" s="33"/>
      <c r="D213" s="145" t="s">
        <v>169</v>
      </c>
      <c r="F213" s="146" t="s">
        <v>3048</v>
      </c>
      <c r="I213" s="147"/>
      <c r="L213" s="33"/>
      <c r="M213" s="148"/>
      <c r="T213" s="54"/>
      <c r="AT213" s="18" t="s">
        <v>169</v>
      </c>
      <c r="AU213" s="18" t="s">
        <v>79</v>
      </c>
    </row>
    <row r="214" spans="2:65" s="12" customFormat="1" ht="11.25">
      <c r="B214" s="149"/>
      <c r="D214" s="145" t="s">
        <v>171</v>
      </c>
      <c r="E214" s="150" t="s">
        <v>19</v>
      </c>
      <c r="F214" s="151" t="s">
        <v>426</v>
      </c>
      <c r="H214" s="152">
        <v>41</v>
      </c>
      <c r="I214" s="153"/>
      <c r="L214" s="149"/>
      <c r="M214" s="154"/>
      <c r="T214" s="155"/>
      <c r="AT214" s="150" t="s">
        <v>171</v>
      </c>
      <c r="AU214" s="150" t="s">
        <v>79</v>
      </c>
      <c r="AV214" s="12" t="s">
        <v>79</v>
      </c>
      <c r="AW214" s="12" t="s">
        <v>31</v>
      </c>
      <c r="AX214" s="12" t="s">
        <v>77</v>
      </c>
      <c r="AY214" s="150" t="s">
        <v>160</v>
      </c>
    </row>
    <row r="215" spans="2:65" s="1" customFormat="1" ht="16.5" customHeight="1">
      <c r="B215" s="33"/>
      <c r="C215" s="163" t="s">
        <v>441</v>
      </c>
      <c r="D215" s="163" t="s">
        <v>200</v>
      </c>
      <c r="E215" s="164" t="s">
        <v>3068</v>
      </c>
      <c r="F215" s="165" t="s">
        <v>3069</v>
      </c>
      <c r="G215" s="166" t="s">
        <v>313</v>
      </c>
      <c r="H215" s="167">
        <v>41</v>
      </c>
      <c r="I215" s="168"/>
      <c r="J215" s="169">
        <f>ROUND(I215*H215,2)</f>
        <v>0</v>
      </c>
      <c r="K215" s="165" t="s">
        <v>166</v>
      </c>
      <c r="L215" s="170"/>
      <c r="M215" s="171" t="s">
        <v>19</v>
      </c>
      <c r="N215" s="172" t="s">
        <v>40</v>
      </c>
      <c r="P215" s="141">
        <f>O215*H215</f>
        <v>0</v>
      </c>
      <c r="Q215" s="141">
        <v>3.0000000000000001E-3</v>
      </c>
      <c r="R215" s="141">
        <f>Q215*H215</f>
        <v>0.123</v>
      </c>
      <c r="S215" s="141">
        <v>0</v>
      </c>
      <c r="T215" s="142">
        <f>S215*H215</f>
        <v>0</v>
      </c>
      <c r="AR215" s="143" t="s">
        <v>204</v>
      </c>
      <c r="AT215" s="143" t="s">
        <v>200</v>
      </c>
      <c r="AU215" s="143" t="s">
        <v>79</v>
      </c>
      <c r="AY215" s="18" t="s">
        <v>160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77</v>
      </c>
      <c r="BK215" s="144">
        <f>ROUND(I215*H215,2)</f>
        <v>0</v>
      </c>
      <c r="BL215" s="18" t="s">
        <v>167</v>
      </c>
      <c r="BM215" s="143" t="s">
        <v>3150</v>
      </c>
    </row>
    <row r="216" spans="2:65" s="1" customFormat="1" ht="11.25">
      <c r="B216" s="33"/>
      <c r="D216" s="145" t="s">
        <v>169</v>
      </c>
      <c r="F216" s="146" t="s">
        <v>3069</v>
      </c>
      <c r="I216" s="147"/>
      <c r="L216" s="33"/>
      <c r="M216" s="148"/>
      <c r="T216" s="54"/>
      <c r="AT216" s="18" t="s">
        <v>169</v>
      </c>
      <c r="AU216" s="18" t="s">
        <v>79</v>
      </c>
    </row>
    <row r="217" spans="2:65" s="12" customFormat="1" ht="11.25">
      <c r="B217" s="149"/>
      <c r="D217" s="145" t="s">
        <v>171</v>
      </c>
      <c r="E217" s="150" t="s">
        <v>19</v>
      </c>
      <c r="F217" s="151" t="s">
        <v>426</v>
      </c>
      <c r="H217" s="152">
        <v>41</v>
      </c>
      <c r="I217" s="153"/>
      <c r="L217" s="149"/>
      <c r="M217" s="154"/>
      <c r="T217" s="155"/>
      <c r="AT217" s="150" t="s">
        <v>171</v>
      </c>
      <c r="AU217" s="150" t="s">
        <v>79</v>
      </c>
      <c r="AV217" s="12" t="s">
        <v>79</v>
      </c>
      <c r="AW217" s="12" t="s">
        <v>31</v>
      </c>
      <c r="AX217" s="12" t="s">
        <v>77</v>
      </c>
      <c r="AY217" s="150" t="s">
        <v>160</v>
      </c>
    </row>
    <row r="218" spans="2:65" s="1" customFormat="1" ht="16.5" customHeight="1">
      <c r="B218" s="33"/>
      <c r="C218" s="132" t="s">
        <v>445</v>
      </c>
      <c r="D218" s="132" t="s">
        <v>162</v>
      </c>
      <c r="E218" s="133" t="s">
        <v>3151</v>
      </c>
      <c r="F218" s="134" t="s">
        <v>3152</v>
      </c>
      <c r="G218" s="135" t="s">
        <v>313</v>
      </c>
      <c r="H218" s="136">
        <v>4</v>
      </c>
      <c r="I218" s="137"/>
      <c r="J218" s="138">
        <f>ROUND(I218*H218,2)</f>
        <v>0</v>
      </c>
      <c r="K218" s="134" t="s">
        <v>166</v>
      </c>
      <c r="L218" s="33"/>
      <c r="M218" s="139" t="s">
        <v>19</v>
      </c>
      <c r="N218" s="140" t="s">
        <v>40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167</v>
      </c>
      <c r="AT218" s="143" t="s">
        <v>162</v>
      </c>
      <c r="AU218" s="143" t="s">
        <v>79</v>
      </c>
      <c r="AY218" s="18" t="s">
        <v>160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77</v>
      </c>
      <c r="BK218" s="144">
        <f>ROUND(I218*H218,2)</f>
        <v>0</v>
      </c>
      <c r="BL218" s="18" t="s">
        <v>167</v>
      </c>
      <c r="BM218" s="143" t="s">
        <v>3153</v>
      </c>
    </row>
    <row r="219" spans="2:65" s="1" customFormat="1" ht="19.5">
      <c r="B219" s="33"/>
      <c r="D219" s="145" t="s">
        <v>169</v>
      </c>
      <c r="F219" s="146" t="s">
        <v>3154</v>
      </c>
      <c r="I219" s="147"/>
      <c r="L219" s="33"/>
      <c r="M219" s="148"/>
      <c r="T219" s="54"/>
      <c r="AT219" s="18" t="s">
        <v>169</v>
      </c>
      <c r="AU219" s="18" t="s">
        <v>79</v>
      </c>
    </row>
    <row r="220" spans="2:65" s="15" customFormat="1" ht="11.25">
      <c r="B220" s="180"/>
      <c r="D220" s="145" t="s">
        <v>171</v>
      </c>
      <c r="E220" s="181" t="s">
        <v>19</v>
      </c>
      <c r="F220" s="182" t="s">
        <v>3155</v>
      </c>
      <c r="H220" s="181" t="s">
        <v>19</v>
      </c>
      <c r="I220" s="183"/>
      <c r="L220" s="180"/>
      <c r="M220" s="184"/>
      <c r="T220" s="185"/>
      <c r="AT220" s="181" t="s">
        <v>171</v>
      </c>
      <c r="AU220" s="181" t="s">
        <v>79</v>
      </c>
      <c r="AV220" s="15" t="s">
        <v>77</v>
      </c>
      <c r="AW220" s="15" t="s">
        <v>31</v>
      </c>
      <c r="AX220" s="15" t="s">
        <v>69</v>
      </c>
      <c r="AY220" s="181" t="s">
        <v>160</v>
      </c>
    </row>
    <row r="221" spans="2:65" s="12" customFormat="1" ht="11.25">
      <c r="B221" s="149"/>
      <c r="D221" s="145" t="s">
        <v>171</v>
      </c>
      <c r="E221" s="150" t="s">
        <v>19</v>
      </c>
      <c r="F221" s="151" t="s">
        <v>167</v>
      </c>
      <c r="H221" s="152">
        <v>4</v>
      </c>
      <c r="I221" s="153"/>
      <c r="L221" s="149"/>
      <c r="M221" s="154"/>
      <c r="T221" s="155"/>
      <c r="AT221" s="150" t="s">
        <v>171</v>
      </c>
      <c r="AU221" s="150" t="s">
        <v>79</v>
      </c>
      <c r="AV221" s="12" t="s">
        <v>79</v>
      </c>
      <c r="AW221" s="12" t="s">
        <v>31</v>
      </c>
      <c r="AX221" s="12" t="s">
        <v>77</v>
      </c>
      <c r="AY221" s="150" t="s">
        <v>160</v>
      </c>
    </row>
    <row r="222" spans="2:65" s="1" customFormat="1" ht="16.5" customHeight="1">
      <c r="B222" s="33"/>
      <c r="C222" s="163" t="s">
        <v>452</v>
      </c>
      <c r="D222" s="163" t="s">
        <v>200</v>
      </c>
      <c r="E222" s="164" t="s">
        <v>3100</v>
      </c>
      <c r="F222" s="165" t="s">
        <v>3101</v>
      </c>
      <c r="G222" s="166" t="s">
        <v>165</v>
      </c>
      <c r="H222" s="167">
        <v>0.72</v>
      </c>
      <c r="I222" s="168"/>
      <c r="J222" s="169">
        <f>ROUND(I222*H222,2)</f>
        <v>0</v>
      </c>
      <c r="K222" s="165" t="s">
        <v>166</v>
      </c>
      <c r="L222" s="170"/>
      <c r="M222" s="171" t="s">
        <v>19</v>
      </c>
      <c r="N222" s="172" t="s">
        <v>40</v>
      </c>
      <c r="P222" s="141">
        <f>O222*H222</f>
        <v>0</v>
      </c>
      <c r="Q222" s="141">
        <v>2.4289999999999998</v>
      </c>
      <c r="R222" s="141">
        <f>Q222*H222</f>
        <v>1.7488799999999998</v>
      </c>
      <c r="S222" s="141">
        <v>0</v>
      </c>
      <c r="T222" s="142">
        <f>S222*H222</f>
        <v>0</v>
      </c>
      <c r="AR222" s="143" t="s">
        <v>204</v>
      </c>
      <c r="AT222" s="143" t="s">
        <v>200</v>
      </c>
      <c r="AU222" s="143" t="s">
        <v>79</v>
      </c>
      <c r="AY222" s="18" t="s">
        <v>160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77</v>
      </c>
      <c r="BK222" s="144">
        <f>ROUND(I222*H222,2)</f>
        <v>0</v>
      </c>
      <c r="BL222" s="18" t="s">
        <v>167</v>
      </c>
      <c r="BM222" s="143" t="s">
        <v>3156</v>
      </c>
    </row>
    <row r="223" spans="2:65" s="1" customFormat="1" ht="11.25">
      <c r="B223" s="33"/>
      <c r="D223" s="145" t="s">
        <v>169</v>
      </c>
      <c r="F223" s="146" t="s">
        <v>3101</v>
      </c>
      <c r="I223" s="147"/>
      <c r="L223" s="33"/>
      <c r="M223" s="148"/>
      <c r="T223" s="54"/>
      <c r="AT223" s="18" t="s">
        <v>169</v>
      </c>
      <c r="AU223" s="18" t="s">
        <v>79</v>
      </c>
    </row>
    <row r="224" spans="2:65" s="12" customFormat="1" ht="11.25">
      <c r="B224" s="149"/>
      <c r="D224" s="145" t="s">
        <v>171</v>
      </c>
      <c r="E224" s="150" t="s">
        <v>19</v>
      </c>
      <c r="F224" s="151" t="s">
        <v>3157</v>
      </c>
      <c r="H224" s="152">
        <v>0.72</v>
      </c>
      <c r="I224" s="153"/>
      <c r="L224" s="149"/>
      <c r="M224" s="154"/>
      <c r="T224" s="155"/>
      <c r="AT224" s="150" t="s">
        <v>171</v>
      </c>
      <c r="AU224" s="150" t="s">
        <v>79</v>
      </c>
      <c r="AV224" s="12" t="s">
        <v>79</v>
      </c>
      <c r="AW224" s="12" t="s">
        <v>31</v>
      </c>
      <c r="AX224" s="12" t="s">
        <v>77</v>
      </c>
      <c r="AY224" s="150" t="s">
        <v>160</v>
      </c>
    </row>
    <row r="225" spans="2:65" s="1" customFormat="1" ht="16.5" customHeight="1">
      <c r="B225" s="33"/>
      <c r="C225" s="163" t="s">
        <v>459</v>
      </c>
      <c r="D225" s="163" t="s">
        <v>200</v>
      </c>
      <c r="E225" s="164" t="s">
        <v>3104</v>
      </c>
      <c r="F225" s="165" t="s">
        <v>3105</v>
      </c>
      <c r="G225" s="166" t="s">
        <v>313</v>
      </c>
      <c r="H225" s="167">
        <v>8</v>
      </c>
      <c r="I225" s="168"/>
      <c r="J225" s="169">
        <f>ROUND(I225*H225,2)</f>
        <v>0</v>
      </c>
      <c r="K225" s="165" t="s">
        <v>166</v>
      </c>
      <c r="L225" s="170"/>
      <c r="M225" s="171" t="s">
        <v>19</v>
      </c>
      <c r="N225" s="172" t="s">
        <v>40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204</v>
      </c>
      <c r="AT225" s="143" t="s">
        <v>200</v>
      </c>
      <c r="AU225" s="143" t="s">
        <v>79</v>
      </c>
      <c r="AY225" s="18" t="s">
        <v>160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77</v>
      </c>
      <c r="BK225" s="144">
        <f>ROUND(I225*H225,2)</f>
        <v>0</v>
      </c>
      <c r="BL225" s="18" t="s">
        <v>167</v>
      </c>
      <c r="BM225" s="143" t="s">
        <v>3158</v>
      </c>
    </row>
    <row r="226" spans="2:65" s="1" customFormat="1" ht="11.25">
      <c r="B226" s="33"/>
      <c r="D226" s="145" t="s">
        <v>169</v>
      </c>
      <c r="F226" s="146" t="s">
        <v>3105</v>
      </c>
      <c r="I226" s="147"/>
      <c r="L226" s="33"/>
      <c r="M226" s="148"/>
      <c r="T226" s="54"/>
      <c r="AT226" s="18" t="s">
        <v>169</v>
      </c>
      <c r="AU226" s="18" t="s">
        <v>79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3075</v>
      </c>
      <c r="H227" s="152">
        <v>8</v>
      </c>
      <c r="I227" s="153"/>
      <c r="L227" s="149"/>
      <c r="M227" s="154"/>
      <c r="T227" s="155"/>
      <c r="AT227" s="150" t="s">
        <v>171</v>
      </c>
      <c r="AU227" s="150" t="s">
        <v>79</v>
      </c>
      <c r="AV227" s="12" t="s">
        <v>79</v>
      </c>
      <c r="AW227" s="12" t="s">
        <v>31</v>
      </c>
      <c r="AX227" s="12" t="s">
        <v>77</v>
      </c>
      <c r="AY227" s="150" t="s">
        <v>160</v>
      </c>
    </row>
    <row r="228" spans="2:65" s="1" customFormat="1" ht="16.5" customHeight="1">
      <c r="B228" s="33"/>
      <c r="C228" s="163" t="s">
        <v>464</v>
      </c>
      <c r="D228" s="163" t="s">
        <v>200</v>
      </c>
      <c r="E228" s="164" t="s">
        <v>3107</v>
      </c>
      <c r="F228" s="165" t="s">
        <v>3108</v>
      </c>
      <c r="G228" s="166" t="s">
        <v>298</v>
      </c>
      <c r="H228" s="167">
        <v>36</v>
      </c>
      <c r="I228" s="168"/>
      <c r="J228" s="169">
        <f>ROUND(I228*H228,2)</f>
        <v>0</v>
      </c>
      <c r="K228" s="165" t="s">
        <v>166</v>
      </c>
      <c r="L228" s="170"/>
      <c r="M228" s="171" t="s">
        <v>19</v>
      </c>
      <c r="N228" s="172" t="s">
        <v>40</v>
      </c>
      <c r="P228" s="141">
        <f>O228*H228</f>
        <v>0</v>
      </c>
      <c r="Q228" s="141">
        <v>2.65E-3</v>
      </c>
      <c r="R228" s="141">
        <f>Q228*H228</f>
        <v>9.5399999999999999E-2</v>
      </c>
      <c r="S228" s="141">
        <v>0</v>
      </c>
      <c r="T228" s="142">
        <f>S228*H228</f>
        <v>0</v>
      </c>
      <c r="AR228" s="143" t="s">
        <v>204</v>
      </c>
      <c r="AT228" s="143" t="s">
        <v>200</v>
      </c>
      <c r="AU228" s="143" t="s">
        <v>79</v>
      </c>
      <c r="AY228" s="18" t="s">
        <v>160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77</v>
      </c>
      <c r="BK228" s="144">
        <f>ROUND(I228*H228,2)</f>
        <v>0</v>
      </c>
      <c r="BL228" s="18" t="s">
        <v>167</v>
      </c>
      <c r="BM228" s="143" t="s">
        <v>3159</v>
      </c>
    </row>
    <row r="229" spans="2:65" s="1" customFormat="1" ht="11.25">
      <c r="B229" s="33"/>
      <c r="D229" s="145" t="s">
        <v>169</v>
      </c>
      <c r="F229" s="146" t="s">
        <v>3108</v>
      </c>
      <c r="I229" s="147"/>
      <c r="L229" s="33"/>
      <c r="M229" s="148"/>
      <c r="T229" s="54"/>
      <c r="AT229" s="18" t="s">
        <v>169</v>
      </c>
      <c r="AU229" s="18" t="s">
        <v>79</v>
      </c>
    </row>
    <row r="230" spans="2:65" s="12" customFormat="1" ht="11.25">
      <c r="B230" s="149"/>
      <c r="D230" s="145" t="s">
        <v>171</v>
      </c>
      <c r="E230" s="150" t="s">
        <v>19</v>
      </c>
      <c r="F230" s="151" t="s">
        <v>3160</v>
      </c>
      <c r="H230" s="152">
        <v>36</v>
      </c>
      <c r="I230" s="153"/>
      <c r="L230" s="149"/>
      <c r="M230" s="154"/>
      <c r="T230" s="155"/>
      <c r="AT230" s="150" t="s">
        <v>171</v>
      </c>
      <c r="AU230" s="150" t="s">
        <v>79</v>
      </c>
      <c r="AV230" s="12" t="s">
        <v>79</v>
      </c>
      <c r="AW230" s="12" t="s">
        <v>31</v>
      </c>
      <c r="AX230" s="12" t="s">
        <v>77</v>
      </c>
      <c r="AY230" s="150" t="s">
        <v>160</v>
      </c>
    </row>
    <row r="231" spans="2:65" s="1" customFormat="1" ht="16.5" customHeight="1">
      <c r="B231" s="33"/>
      <c r="C231" s="163" t="s">
        <v>469</v>
      </c>
      <c r="D231" s="163" t="s">
        <v>200</v>
      </c>
      <c r="E231" s="164" t="s">
        <v>3047</v>
      </c>
      <c r="F231" s="165" t="s">
        <v>3048</v>
      </c>
      <c r="G231" s="166" t="s">
        <v>313</v>
      </c>
      <c r="H231" s="167">
        <v>16</v>
      </c>
      <c r="I231" s="168"/>
      <c r="J231" s="169">
        <f>ROUND(I231*H231,2)</f>
        <v>0</v>
      </c>
      <c r="K231" s="165" t="s">
        <v>166</v>
      </c>
      <c r="L231" s="170"/>
      <c r="M231" s="171" t="s">
        <v>19</v>
      </c>
      <c r="N231" s="172" t="s">
        <v>40</v>
      </c>
      <c r="P231" s="141">
        <f>O231*H231</f>
        <v>0</v>
      </c>
      <c r="Q231" s="141">
        <v>1.4999999999999999E-4</v>
      </c>
      <c r="R231" s="141">
        <f>Q231*H231</f>
        <v>2.3999999999999998E-3</v>
      </c>
      <c r="S231" s="141">
        <v>0</v>
      </c>
      <c r="T231" s="142">
        <f>S231*H231</f>
        <v>0</v>
      </c>
      <c r="AR231" s="143" t="s">
        <v>204</v>
      </c>
      <c r="AT231" s="143" t="s">
        <v>200</v>
      </c>
      <c r="AU231" s="143" t="s">
        <v>79</v>
      </c>
      <c r="AY231" s="18" t="s">
        <v>160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77</v>
      </c>
      <c r="BK231" s="144">
        <f>ROUND(I231*H231,2)</f>
        <v>0</v>
      </c>
      <c r="BL231" s="18" t="s">
        <v>167</v>
      </c>
      <c r="BM231" s="143" t="s">
        <v>3161</v>
      </c>
    </row>
    <row r="232" spans="2:65" s="1" customFormat="1" ht="11.25">
      <c r="B232" s="33"/>
      <c r="D232" s="145" t="s">
        <v>169</v>
      </c>
      <c r="F232" s="146" t="s">
        <v>3048</v>
      </c>
      <c r="I232" s="147"/>
      <c r="L232" s="33"/>
      <c r="M232" s="148"/>
      <c r="T232" s="54"/>
      <c r="AT232" s="18" t="s">
        <v>169</v>
      </c>
      <c r="AU232" s="18" t="s">
        <v>79</v>
      </c>
    </row>
    <row r="233" spans="2:65" s="12" customFormat="1" ht="11.25">
      <c r="B233" s="149"/>
      <c r="D233" s="145" t="s">
        <v>171</v>
      </c>
      <c r="E233" s="150" t="s">
        <v>19</v>
      </c>
      <c r="F233" s="151" t="s">
        <v>3162</v>
      </c>
      <c r="H233" s="152">
        <v>16</v>
      </c>
      <c r="I233" s="153"/>
      <c r="L233" s="149"/>
      <c r="M233" s="154"/>
      <c r="T233" s="155"/>
      <c r="AT233" s="150" t="s">
        <v>171</v>
      </c>
      <c r="AU233" s="150" t="s">
        <v>79</v>
      </c>
      <c r="AV233" s="12" t="s">
        <v>79</v>
      </c>
      <c r="AW233" s="12" t="s">
        <v>31</v>
      </c>
      <c r="AX233" s="12" t="s">
        <v>77</v>
      </c>
      <c r="AY233" s="150" t="s">
        <v>160</v>
      </c>
    </row>
    <row r="234" spans="2:65" s="1" customFormat="1" ht="16.5" customHeight="1">
      <c r="B234" s="33"/>
      <c r="C234" s="163" t="s">
        <v>473</v>
      </c>
      <c r="D234" s="163" t="s">
        <v>200</v>
      </c>
      <c r="E234" s="164" t="s">
        <v>3163</v>
      </c>
      <c r="F234" s="165" t="s">
        <v>3164</v>
      </c>
      <c r="G234" s="166" t="s">
        <v>313</v>
      </c>
      <c r="H234" s="167">
        <v>4</v>
      </c>
      <c r="I234" s="168"/>
      <c r="J234" s="169">
        <f>ROUND(I234*H234,2)</f>
        <v>0</v>
      </c>
      <c r="K234" s="165" t="s">
        <v>166</v>
      </c>
      <c r="L234" s="170"/>
      <c r="M234" s="171" t="s">
        <v>19</v>
      </c>
      <c r="N234" s="172" t="s">
        <v>40</v>
      </c>
      <c r="P234" s="141">
        <f>O234*H234</f>
        <v>0</v>
      </c>
      <c r="Q234" s="141">
        <v>8.0000000000000002E-3</v>
      </c>
      <c r="R234" s="141">
        <f>Q234*H234</f>
        <v>3.2000000000000001E-2</v>
      </c>
      <c r="S234" s="141">
        <v>0</v>
      </c>
      <c r="T234" s="142">
        <f>S234*H234</f>
        <v>0</v>
      </c>
      <c r="AR234" s="143" t="s">
        <v>204</v>
      </c>
      <c r="AT234" s="143" t="s">
        <v>200</v>
      </c>
      <c r="AU234" s="143" t="s">
        <v>79</v>
      </c>
      <c r="AY234" s="18" t="s">
        <v>160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77</v>
      </c>
      <c r="BK234" s="144">
        <f>ROUND(I234*H234,2)</f>
        <v>0</v>
      </c>
      <c r="BL234" s="18" t="s">
        <v>167</v>
      </c>
      <c r="BM234" s="143" t="s">
        <v>3165</v>
      </c>
    </row>
    <row r="235" spans="2:65" s="1" customFormat="1" ht="11.25">
      <c r="B235" s="33"/>
      <c r="D235" s="145" t="s">
        <v>169</v>
      </c>
      <c r="F235" s="146" t="s">
        <v>3164</v>
      </c>
      <c r="I235" s="147"/>
      <c r="L235" s="33"/>
      <c r="M235" s="148"/>
      <c r="T235" s="54"/>
      <c r="AT235" s="18" t="s">
        <v>169</v>
      </c>
      <c r="AU235" s="18" t="s">
        <v>79</v>
      </c>
    </row>
    <row r="236" spans="2:65" s="15" customFormat="1" ht="11.25">
      <c r="B236" s="180"/>
      <c r="D236" s="145" t="s">
        <v>171</v>
      </c>
      <c r="E236" s="181" t="s">
        <v>19</v>
      </c>
      <c r="F236" s="182" t="s">
        <v>3155</v>
      </c>
      <c r="H236" s="181" t="s">
        <v>19</v>
      </c>
      <c r="I236" s="183"/>
      <c r="L236" s="180"/>
      <c r="M236" s="184"/>
      <c r="T236" s="185"/>
      <c r="AT236" s="181" t="s">
        <v>171</v>
      </c>
      <c r="AU236" s="181" t="s">
        <v>79</v>
      </c>
      <c r="AV236" s="15" t="s">
        <v>77</v>
      </c>
      <c r="AW236" s="15" t="s">
        <v>31</v>
      </c>
      <c r="AX236" s="15" t="s">
        <v>69</v>
      </c>
      <c r="AY236" s="181" t="s">
        <v>160</v>
      </c>
    </row>
    <row r="237" spans="2:65" s="12" customFormat="1" ht="11.25">
      <c r="B237" s="149"/>
      <c r="D237" s="145" t="s">
        <v>171</v>
      </c>
      <c r="E237" s="150" t="s">
        <v>19</v>
      </c>
      <c r="F237" s="151" t="s">
        <v>167</v>
      </c>
      <c r="H237" s="152">
        <v>4</v>
      </c>
      <c r="I237" s="153"/>
      <c r="L237" s="149"/>
      <c r="M237" s="154"/>
      <c r="T237" s="155"/>
      <c r="AT237" s="150" t="s">
        <v>171</v>
      </c>
      <c r="AU237" s="150" t="s">
        <v>79</v>
      </c>
      <c r="AV237" s="12" t="s">
        <v>79</v>
      </c>
      <c r="AW237" s="12" t="s">
        <v>31</v>
      </c>
      <c r="AX237" s="12" t="s">
        <v>77</v>
      </c>
      <c r="AY237" s="150" t="s">
        <v>160</v>
      </c>
    </row>
    <row r="238" spans="2:65" s="1" customFormat="1" ht="16.5" customHeight="1">
      <c r="B238" s="33"/>
      <c r="C238" s="132" t="s">
        <v>480</v>
      </c>
      <c r="D238" s="132" t="s">
        <v>162</v>
      </c>
      <c r="E238" s="133" t="s">
        <v>3166</v>
      </c>
      <c r="F238" s="134" t="s">
        <v>3167</v>
      </c>
      <c r="G238" s="135" t="s">
        <v>313</v>
      </c>
      <c r="H238" s="136">
        <v>6</v>
      </c>
      <c r="I238" s="137"/>
      <c r="J238" s="138">
        <f>ROUND(I238*H238,2)</f>
        <v>0</v>
      </c>
      <c r="K238" s="134" t="s">
        <v>19</v>
      </c>
      <c r="L238" s="33"/>
      <c r="M238" s="139" t="s">
        <v>19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167</v>
      </c>
      <c r="AT238" s="143" t="s">
        <v>162</v>
      </c>
      <c r="AU238" s="143" t="s">
        <v>79</v>
      </c>
      <c r="AY238" s="18" t="s">
        <v>160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77</v>
      </c>
      <c r="BK238" s="144">
        <f>ROUND(I238*H238,2)</f>
        <v>0</v>
      </c>
      <c r="BL238" s="18" t="s">
        <v>167</v>
      </c>
      <c r="BM238" s="143" t="s">
        <v>3168</v>
      </c>
    </row>
    <row r="239" spans="2:65" s="1" customFormat="1" ht="11.25">
      <c r="B239" s="33"/>
      <c r="D239" s="145" t="s">
        <v>169</v>
      </c>
      <c r="F239" s="146" t="s">
        <v>3167</v>
      </c>
      <c r="I239" s="147"/>
      <c r="L239" s="33"/>
      <c r="M239" s="148"/>
      <c r="T239" s="54"/>
      <c r="AT239" s="18" t="s">
        <v>169</v>
      </c>
      <c r="AU239" s="18" t="s">
        <v>79</v>
      </c>
    </row>
    <row r="240" spans="2:65" s="12" customFormat="1" ht="11.25">
      <c r="B240" s="149"/>
      <c r="D240" s="145" t="s">
        <v>171</v>
      </c>
      <c r="E240" s="150" t="s">
        <v>19</v>
      </c>
      <c r="F240" s="151" t="s">
        <v>3169</v>
      </c>
      <c r="H240" s="152">
        <v>6</v>
      </c>
      <c r="I240" s="153"/>
      <c r="L240" s="149"/>
      <c r="M240" s="154"/>
      <c r="T240" s="155"/>
      <c r="AT240" s="150" t="s">
        <v>171</v>
      </c>
      <c r="AU240" s="150" t="s">
        <v>79</v>
      </c>
      <c r="AV240" s="12" t="s">
        <v>79</v>
      </c>
      <c r="AW240" s="12" t="s">
        <v>31</v>
      </c>
      <c r="AX240" s="12" t="s">
        <v>77</v>
      </c>
      <c r="AY240" s="150" t="s">
        <v>160</v>
      </c>
    </row>
    <row r="241" spans="2:65" s="1" customFormat="1" ht="16.5" customHeight="1">
      <c r="B241" s="33"/>
      <c r="C241" s="163" t="s">
        <v>484</v>
      </c>
      <c r="D241" s="163" t="s">
        <v>200</v>
      </c>
      <c r="E241" s="164" t="s">
        <v>3100</v>
      </c>
      <c r="F241" s="165" t="s">
        <v>3101</v>
      </c>
      <c r="G241" s="166" t="s">
        <v>165</v>
      </c>
      <c r="H241" s="167">
        <v>1.62</v>
      </c>
      <c r="I241" s="168"/>
      <c r="J241" s="169">
        <f>ROUND(I241*H241,2)</f>
        <v>0</v>
      </c>
      <c r="K241" s="165" t="s">
        <v>166</v>
      </c>
      <c r="L241" s="170"/>
      <c r="M241" s="171" t="s">
        <v>19</v>
      </c>
      <c r="N241" s="172" t="s">
        <v>40</v>
      </c>
      <c r="P241" s="141">
        <f>O241*H241</f>
        <v>0</v>
      </c>
      <c r="Q241" s="141">
        <v>2.4289999999999998</v>
      </c>
      <c r="R241" s="141">
        <f>Q241*H241</f>
        <v>3.9349799999999999</v>
      </c>
      <c r="S241" s="141">
        <v>0</v>
      </c>
      <c r="T241" s="142">
        <f>S241*H241</f>
        <v>0</v>
      </c>
      <c r="AR241" s="143" t="s">
        <v>204</v>
      </c>
      <c r="AT241" s="143" t="s">
        <v>200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3170</v>
      </c>
    </row>
    <row r="242" spans="2:65" s="1" customFormat="1" ht="11.25">
      <c r="B242" s="33"/>
      <c r="D242" s="145" t="s">
        <v>169</v>
      </c>
      <c r="F242" s="146" t="s">
        <v>3101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2" customFormat="1" ht="11.25">
      <c r="B243" s="149"/>
      <c r="D243" s="145" t="s">
        <v>171</v>
      </c>
      <c r="E243" s="150" t="s">
        <v>19</v>
      </c>
      <c r="F243" s="151" t="s">
        <v>3171</v>
      </c>
      <c r="H243" s="152">
        <v>1.62</v>
      </c>
      <c r="I243" s="153"/>
      <c r="L243" s="149"/>
      <c r="M243" s="154"/>
      <c r="T243" s="155"/>
      <c r="AT243" s="150" t="s">
        <v>171</v>
      </c>
      <c r="AU243" s="150" t="s">
        <v>79</v>
      </c>
      <c r="AV243" s="12" t="s">
        <v>79</v>
      </c>
      <c r="AW243" s="12" t="s">
        <v>31</v>
      </c>
      <c r="AX243" s="12" t="s">
        <v>77</v>
      </c>
      <c r="AY243" s="150" t="s">
        <v>160</v>
      </c>
    </row>
    <row r="244" spans="2:65" s="1" customFormat="1" ht="16.5" customHeight="1">
      <c r="B244" s="33"/>
      <c r="C244" s="163" t="s">
        <v>489</v>
      </c>
      <c r="D244" s="163" t="s">
        <v>200</v>
      </c>
      <c r="E244" s="164" t="s">
        <v>3104</v>
      </c>
      <c r="F244" s="165" t="s">
        <v>3105</v>
      </c>
      <c r="G244" s="166" t="s">
        <v>313</v>
      </c>
      <c r="H244" s="167">
        <v>18</v>
      </c>
      <c r="I244" s="168"/>
      <c r="J244" s="169">
        <f>ROUND(I244*H244,2)</f>
        <v>0</v>
      </c>
      <c r="K244" s="165" t="s">
        <v>166</v>
      </c>
      <c r="L244" s="170"/>
      <c r="M244" s="171" t="s">
        <v>19</v>
      </c>
      <c r="N244" s="172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204</v>
      </c>
      <c r="AT244" s="143" t="s">
        <v>200</v>
      </c>
      <c r="AU244" s="143" t="s">
        <v>79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167</v>
      </c>
      <c r="BM244" s="143" t="s">
        <v>3172</v>
      </c>
    </row>
    <row r="245" spans="2:65" s="1" customFormat="1" ht="11.25">
      <c r="B245" s="33"/>
      <c r="D245" s="145" t="s">
        <v>169</v>
      </c>
      <c r="F245" s="146" t="s">
        <v>3105</v>
      </c>
      <c r="I245" s="147"/>
      <c r="L245" s="33"/>
      <c r="M245" s="148"/>
      <c r="T245" s="54"/>
      <c r="AT245" s="18" t="s">
        <v>169</v>
      </c>
      <c r="AU245" s="18" t="s">
        <v>79</v>
      </c>
    </row>
    <row r="246" spans="2:65" s="12" customFormat="1" ht="11.25">
      <c r="B246" s="149"/>
      <c r="D246" s="145" t="s">
        <v>171</v>
      </c>
      <c r="E246" s="150" t="s">
        <v>19</v>
      </c>
      <c r="F246" s="151" t="s">
        <v>3173</v>
      </c>
      <c r="H246" s="152">
        <v>18</v>
      </c>
      <c r="I246" s="153"/>
      <c r="L246" s="149"/>
      <c r="M246" s="154"/>
      <c r="T246" s="155"/>
      <c r="AT246" s="150" t="s">
        <v>171</v>
      </c>
      <c r="AU246" s="150" t="s">
        <v>79</v>
      </c>
      <c r="AV246" s="12" t="s">
        <v>79</v>
      </c>
      <c r="AW246" s="12" t="s">
        <v>31</v>
      </c>
      <c r="AX246" s="12" t="s">
        <v>77</v>
      </c>
      <c r="AY246" s="150" t="s">
        <v>160</v>
      </c>
    </row>
    <row r="247" spans="2:65" s="1" customFormat="1" ht="16.5" customHeight="1">
      <c r="B247" s="33"/>
      <c r="C247" s="163" t="s">
        <v>495</v>
      </c>
      <c r="D247" s="163" t="s">
        <v>200</v>
      </c>
      <c r="E247" s="164" t="s">
        <v>3107</v>
      </c>
      <c r="F247" s="165" t="s">
        <v>3108</v>
      </c>
      <c r="G247" s="166" t="s">
        <v>298</v>
      </c>
      <c r="H247" s="167">
        <v>81</v>
      </c>
      <c r="I247" s="168"/>
      <c r="J247" s="169">
        <f>ROUND(I247*H247,2)</f>
        <v>0</v>
      </c>
      <c r="K247" s="165" t="s">
        <v>166</v>
      </c>
      <c r="L247" s="170"/>
      <c r="M247" s="171" t="s">
        <v>19</v>
      </c>
      <c r="N247" s="172" t="s">
        <v>40</v>
      </c>
      <c r="P247" s="141">
        <f>O247*H247</f>
        <v>0</v>
      </c>
      <c r="Q247" s="141">
        <v>2.65E-3</v>
      </c>
      <c r="R247" s="141">
        <f>Q247*H247</f>
        <v>0.21465000000000001</v>
      </c>
      <c r="S247" s="141">
        <v>0</v>
      </c>
      <c r="T247" s="142">
        <f>S247*H247</f>
        <v>0</v>
      </c>
      <c r="AR247" s="143" t="s">
        <v>204</v>
      </c>
      <c r="AT247" s="143" t="s">
        <v>200</v>
      </c>
      <c r="AU247" s="143" t="s">
        <v>79</v>
      </c>
      <c r="AY247" s="18" t="s">
        <v>160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77</v>
      </c>
      <c r="BK247" s="144">
        <f>ROUND(I247*H247,2)</f>
        <v>0</v>
      </c>
      <c r="BL247" s="18" t="s">
        <v>167</v>
      </c>
      <c r="BM247" s="143" t="s">
        <v>3174</v>
      </c>
    </row>
    <row r="248" spans="2:65" s="1" customFormat="1" ht="11.25">
      <c r="B248" s="33"/>
      <c r="D248" s="145" t="s">
        <v>169</v>
      </c>
      <c r="F248" s="146" t="s">
        <v>3108</v>
      </c>
      <c r="I248" s="147"/>
      <c r="L248" s="33"/>
      <c r="M248" s="148"/>
      <c r="T248" s="54"/>
      <c r="AT248" s="18" t="s">
        <v>169</v>
      </c>
      <c r="AU248" s="18" t="s">
        <v>79</v>
      </c>
    </row>
    <row r="249" spans="2:65" s="12" customFormat="1" ht="11.25">
      <c r="B249" s="149"/>
      <c r="D249" s="145" t="s">
        <v>171</v>
      </c>
      <c r="E249" s="150" t="s">
        <v>19</v>
      </c>
      <c r="F249" s="151" t="s">
        <v>3175</v>
      </c>
      <c r="H249" s="152">
        <v>81</v>
      </c>
      <c r="I249" s="153"/>
      <c r="L249" s="149"/>
      <c r="M249" s="154"/>
      <c r="T249" s="155"/>
      <c r="AT249" s="150" t="s">
        <v>171</v>
      </c>
      <c r="AU249" s="150" t="s">
        <v>79</v>
      </c>
      <c r="AV249" s="12" t="s">
        <v>79</v>
      </c>
      <c r="AW249" s="12" t="s">
        <v>31</v>
      </c>
      <c r="AX249" s="12" t="s">
        <v>77</v>
      </c>
      <c r="AY249" s="150" t="s">
        <v>160</v>
      </c>
    </row>
    <row r="250" spans="2:65" s="1" customFormat="1" ht="16.5" customHeight="1">
      <c r="B250" s="33"/>
      <c r="C250" s="163" t="s">
        <v>500</v>
      </c>
      <c r="D250" s="163" t="s">
        <v>200</v>
      </c>
      <c r="E250" s="164" t="s">
        <v>3047</v>
      </c>
      <c r="F250" s="165" t="s">
        <v>3048</v>
      </c>
      <c r="G250" s="166" t="s">
        <v>313</v>
      </c>
      <c r="H250" s="167">
        <v>36</v>
      </c>
      <c r="I250" s="168"/>
      <c r="J250" s="169">
        <f>ROUND(I250*H250,2)</f>
        <v>0</v>
      </c>
      <c r="K250" s="165" t="s">
        <v>166</v>
      </c>
      <c r="L250" s="170"/>
      <c r="M250" s="171" t="s">
        <v>19</v>
      </c>
      <c r="N250" s="172" t="s">
        <v>40</v>
      </c>
      <c r="P250" s="141">
        <f>O250*H250</f>
        <v>0</v>
      </c>
      <c r="Q250" s="141">
        <v>1.4999999999999999E-4</v>
      </c>
      <c r="R250" s="141">
        <f>Q250*H250</f>
        <v>5.3999999999999994E-3</v>
      </c>
      <c r="S250" s="141">
        <v>0</v>
      </c>
      <c r="T250" s="142">
        <f>S250*H250</f>
        <v>0</v>
      </c>
      <c r="AR250" s="143" t="s">
        <v>204</v>
      </c>
      <c r="AT250" s="143" t="s">
        <v>200</v>
      </c>
      <c r="AU250" s="143" t="s">
        <v>79</v>
      </c>
      <c r="AY250" s="18" t="s">
        <v>160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8" t="s">
        <v>77</v>
      </c>
      <c r="BK250" s="144">
        <f>ROUND(I250*H250,2)</f>
        <v>0</v>
      </c>
      <c r="BL250" s="18" t="s">
        <v>167</v>
      </c>
      <c r="BM250" s="143" t="s">
        <v>3176</v>
      </c>
    </row>
    <row r="251" spans="2:65" s="1" customFormat="1" ht="11.25">
      <c r="B251" s="33"/>
      <c r="D251" s="145" t="s">
        <v>169</v>
      </c>
      <c r="F251" s="146" t="s">
        <v>3048</v>
      </c>
      <c r="I251" s="147"/>
      <c r="L251" s="33"/>
      <c r="M251" s="148"/>
      <c r="T251" s="54"/>
      <c r="AT251" s="18" t="s">
        <v>169</v>
      </c>
      <c r="AU251" s="18" t="s">
        <v>79</v>
      </c>
    </row>
    <row r="252" spans="2:65" s="12" customFormat="1" ht="11.25">
      <c r="B252" s="149"/>
      <c r="D252" s="145" t="s">
        <v>171</v>
      </c>
      <c r="E252" s="150" t="s">
        <v>19</v>
      </c>
      <c r="F252" s="151" t="s">
        <v>3177</v>
      </c>
      <c r="H252" s="152">
        <v>36</v>
      </c>
      <c r="I252" s="153"/>
      <c r="L252" s="149"/>
      <c r="M252" s="154"/>
      <c r="T252" s="155"/>
      <c r="AT252" s="150" t="s">
        <v>171</v>
      </c>
      <c r="AU252" s="150" t="s">
        <v>79</v>
      </c>
      <c r="AV252" s="12" t="s">
        <v>79</v>
      </c>
      <c r="AW252" s="12" t="s">
        <v>31</v>
      </c>
      <c r="AX252" s="12" t="s">
        <v>77</v>
      </c>
      <c r="AY252" s="150" t="s">
        <v>160</v>
      </c>
    </row>
    <row r="253" spans="2:65" s="1" customFormat="1" ht="16.5" customHeight="1">
      <c r="B253" s="33"/>
      <c r="C253" s="163" t="s">
        <v>504</v>
      </c>
      <c r="D253" s="163" t="s">
        <v>200</v>
      </c>
      <c r="E253" s="164" t="s">
        <v>3076</v>
      </c>
      <c r="F253" s="165" t="s">
        <v>3077</v>
      </c>
      <c r="G253" s="166" t="s">
        <v>187</v>
      </c>
      <c r="H253" s="167">
        <v>10.89</v>
      </c>
      <c r="I253" s="168"/>
      <c r="J253" s="169">
        <f>ROUND(I253*H253,2)</f>
        <v>0</v>
      </c>
      <c r="K253" s="165" t="s">
        <v>166</v>
      </c>
      <c r="L253" s="170"/>
      <c r="M253" s="171" t="s">
        <v>19</v>
      </c>
      <c r="N253" s="172" t="s">
        <v>40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204</v>
      </c>
      <c r="AT253" s="143" t="s">
        <v>200</v>
      </c>
      <c r="AU253" s="143" t="s">
        <v>79</v>
      </c>
      <c r="AY253" s="18" t="s">
        <v>160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8" t="s">
        <v>77</v>
      </c>
      <c r="BK253" s="144">
        <f>ROUND(I253*H253,2)</f>
        <v>0</v>
      </c>
      <c r="BL253" s="18" t="s">
        <v>167</v>
      </c>
      <c r="BM253" s="143" t="s">
        <v>3178</v>
      </c>
    </row>
    <row r="254" spans="2:65" s="1" customFormat="1" ht="11.25">
      <c r="B254" s="33"/>
      <c r="D254" s="145" t="s">
        <v>169</v>
      </c>
      <c r="F254" s="146" t="s">
        <v>3077</v>
      </c>
      <c r="I254" s="147"/>
      <c r="L254" s="33"/>
      <c r="M254" s="148"/>
      <c r="T254" s="54"/>
      <c r="AT254" s="18" t="s">
        <v>169</v>
      </c>
      <c r="AU254" s="18" t="s">
        <v>79</v>
      </c>
    </row>
    <row r="255" spans="2:65" s="12" customFormat="1" ht="11.25">
      <c r="B255" s="149"/>
      <c r="D255" s="145" t="s">
        <v>171</v>
      </c>
      <c r="E255" s="150" t="s">
        <v>19</v>
      </c>
      <c r="F255" s="151" t="s">
        <v>3179</v>
      </c>
      <c r="H255" s="152">
        <v>10.89</v>
      </c>
      <c r="I255" s="153"/>
      <c r="L255" s="149"/>
      <c r="M255" s="154"/>
      <c r="T255" s="155"/>
      <c r="AT255" s="150" t="s">
        <v>171</v>
      </c>
      <c r="AU255" s="150" t="s">
        <v>79</v>
      </c>
      <c r="AV255" s="12" t="s">
        <v>79</v>
      </c>
      <c r="AW255" s="12" t="s">
        <v>31</v>
      </c>
      <c r="AX255" s="12" t="s">
        <v>77</v>
      </c>
      <c r="AY255" s="150" t="s">
        <v>160</v>
      </c>
    </row>
    <row r="256" spans="2:65" s="1" customFormat="1" ht="16.5" customHeight="1">
      <c r="B256" s="33"/>
      <c r="C256" s="132" t="s">
        <v>509</v>
      </c>
      <c r="D256" s="132" t="s">
        <v>162</v>
      </c>
      <c r="E256" s="133" t="s">
        <v>3180</v>
      </c>
      <c r="F256" s="134" t="s">
        <v>3181</v>
      </c>
      <c r="G256" s="135" t="s">
        <v>313</v>
      </c>
      <c r="H256" s="136">
        <v>4</v>
      </c>
      <c r="I256" s="137"/>
      <c r="J256" s="138">
        <f>ROUND(I256*H256,2)</f>
        <v>0</v>
      </c>
      <c r="K256" s="134" t="s">
        <v>166</v>
      </c>
      <c r="L256" s="33"/>
      <c r="M256" s="139" t="s">
        <v>19</v>
      </c>
      <c r="N256" s="140" t="s">
        <v>40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167</v>
      </c>
      <c r="AT256" s="143" t="s">
        <v>162</v>
      </c>
      <c r="AU256" s="143" t="s">
        <v>79</v>
      </c>
      <c r="AY256" s="18" t="s">
        <v>160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77</v>
      </c>
      <c r="BK256" s="144">
        <f>ROUND(I256*H256,2)</f>
        <v>0</v>
      </c>
      <c r="BL256" s="18" t="s">
        <v>167</v>
      </c>
      <c r="BM256" s="143" t="s">
        <v>3182</v>
      </c>
    </row>
    <row r="257" spans="2:65" s="1" customFormat="1" ht="19.5">
      <c r="B257" s="33"/>
      <c r="D257" s="145" t="s">
        <v>169</v>
      </c>
      <c r="F257" s="146" t="s">
        <v>3183</v>
      </c>
      <c r="I257" s="147"/>
      <c r="L257" s="33"/>
      <c r="M257" s="148"/>
      <c r="T257" s="54"/>
      <c r="AT257" s="18" t="s">
        <v>169</v>
      </c>
      <c r="AU257" s="18" t="s">
        <v>79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167</v>
      </c>
      <c r="H258" s="152">
        <v>4</v>
      </c>
      <c r="I258" s="153"/>
      <c r="L258" s="149"/>
      <c r="M258" s="154"/>
      <c r="T258" s="155"/>
      <c r="AT258" s="150" t="s">
        <v>171</v>
      </c>
      <c r="AU258" s="150" t="s">
        <v>79</v>
      </c>
      <c r="AV258" s="12" t="s">
        <v>79</v>
      </c>
      <c r="AW258" s="12" t="s">
        <v>31</v>
      </c>
      <c r="AX258" s="12" t="s">
        <v>77</v>
      </c>
      <c r="AY258" s="150" t="s">
        <v>160</v>
      </c>
    </row>
    <row r="259" spans="2:65" s="1" customFormat="1" ht="16.5" customHeight="1">
      <c r="B259" s="33"/>
      <c r="C259" s="163" t="s">
        <v>515</v>
      </c>
      <c r="D259" s="163" t="s">
        <v>200</v>
      </c>
      <c r="E259" s="164" t="s">
        <v>3100</v>
      </c>
      <c r="F259" s="165" t="s">
        <v>3101</v>
      </c>
      <c r="G259" s="166" t="s">
        <v>165</v>
      </c>
      <c r="H259" s="167">
        <v>0.36</v>
      </c>
      <c r="I259" s="168"/>
      <c r="J259" s="169">
        <f>ROUND(I259*H259,2)</f>
        <v>0</v>
      </c>
      <c r="K259" s="165" t="s">
        <v>166</v>
      </c>
      <c r="L259" s="170"/>
      <c r="M259" s="171" t="s">
        <v>19</v>
      </c>
      <c r="N259" s="172" t="s">
        <v>40</v>
      </c>
      <c r="P259" s="141">
        <f>O259*H259</f>
        <v>0</v>
      </c>
      <c r="Q259" s="141">
        <v>2.4289999999999998</v>
      </c>
      <c r="R259" s="141">
        <f>Q259*H259</f>
        <v>0.87443999999999988</v>
      </c>
      <c r="S259" s="141">
        <v>0</v>
      </c>
      <c r="T259" s="142">
        <f>S259*H259</f>
        <v>0</v>
      </c>
      <c r="AR259" s="143" t="s">
        <v>204</v>
      </c>
      <c r="AT259" s="143" t="s">
        <v>200</v>
      </c>
      <c r="AU259" s="143" t="s">
        <v>79</v>
      </c>
      <c r="AY259" s="18" t="s">
        <v>160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77</v>
      </c>
      <c r="BK259" s="144">
        <f>ROUND(I259*H259,2)</f>
        <v>0</v>
      </c>
      <c r="BL259" s="18" t="s">
        <v>167</v>
      </c>
      <c r="BM259" s="143" t="s">
        <v>3184</v>
      </c>
    </row>
    <row r="260" spans="2:65" s="1" customFormat="1" ht="11.25">
      <c r="B260" s="33"/>
      <c r="D260" s="145" t="s">
        <v>169</v>
      </c>
      <c r="F260" s="146" t="s">
        <v>3101</v>
      </c>
      <c r="I260" s="147"/>
      <c r="L260" s="33"/>
      <c r="M260" s="148"/>
      <c r="T260" s="54"/>
      <c r="AT260" s="18" t="s">
        <v>169</v>
      </c>
      <c r="AU260" s="18" t="s">
        <v>79</v>
      </c>
    </row>
    <row r="261" spans="2:65" s="12" customFormat="1" ht="11.25">
      <c r="B261" s="149"/>
      <c r="D261" s="145" t="s">
        <v>171</v>
      </c>
      <c r="E261" s="150" t="s">
        <v>19</v>
      </c>
      <c r="F261" s="151" t="s">
        <v>3185</v>
      </c>
      <c r="H261" s="152">
        <v>0.36</v>
      </c>
      <c r="I261" s="153"/>
      <c r="L261" s="149"/>
      <c r="M261" s="154"/>
      <c r="T261" s="155"/>
      <c r="AT261" s="150" t="s">
        <v>171</v>
      </c>
      <c r="AU261" s="150" t="s">
        <v>79</v>
      </c>
      <c r="AV261" s="12" t="s">
        <v>79</v>
      </c>
      <c r="AW261" s="12" t="s">
        <v>31</v>
      </c>
      <c r="AX261" s="12" t="s">
        <v>77</v>
      </c>
      <c r="AY261" s="150" t="s">
        <v>160</v>
      </c>
    </row>
    <row r="262" spans="2:65" s="1" customFormat="1" ht="16.5" customHeight="1">
      <c r="B262" s="33"/>
      <c r="C262" s="163" t="s">
        <v>520</v>
      </c>
      <c r="D262" s="163" t="s">
        <v>200</v>
      </c>
      <c r="E262" s="164" t="s">
        <v>3104</v>
      </c>
      <c r="F262" s="165" t="s">
        <v>3105</v>
      </c>
      <c r="G262" s="166" t="s">
        <v>313</v>
      </c>
      <c r="H262" s="167">
        <v>4</v>
      </c>
      <c r="I262" s="168"/>
      <c r="J262" s="169">
        <f>ROUND(I262*H262,2)</f>
        <v>0</v>
      </c>
      <c r="K262" s="165" t="s">
        <v>166</v>
      </c>
      <c r="L262" s="170"/>
      <c r="M262" s="171" t="s">
        <v>19</v>
      </c>
      <c r="N262" s="172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204</v>
      </c>
      <c r="AT262" s="143" t="s">
        <v>200</v>
      </c>
      <c r="AU262" s="143" t="s">
        <v>79</v>
      </c>
      <c r="AY262" s="18" t="s">
        <v>160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77</v>
      </c>
      <c r="BK262" s="144">
        <f>ROUND(I262*H262,2)</f>
        <v>0</v>
      </c>
      <c r="BL262" s="18" t="s">
        <v>167</v>
      </c>
      <c r="BM262" s="143" t="s">
        <v>3186</v>
      </c>
    </row>
    <row r="263" spans="2:65" s="1" customFormat="1" ht="11.25">
      <c r="B263" s="33"/>
      <c r="D263" s="145" t="s">
        <v>169</v>
      </c>
      <c r="F263" s="146" t="s">
        <v>3105</v>
      </c>
      <c r="I263" s="147"/>
      <c r="L263" s="33"/>
      <c r="M263" s="148"/>
      <c r="T263" s="54"/>
      <c r="AT263" s="18" t="s">
        <v>169</v>
      </c>
      <c r="AU263" s="18" t="s">
        <v>79</v>
      </c>
    </row>
    <row r="264" spans="2:65" s="12" customFormat="1" ht="11.25">
      <c r="B264" s="149"/>
      <c r="D264" s="145" t="s">
        <v>171</v>
      </c>
      <c r="E264" s="150" t="s">
        <v>19</v>
      </c>
      <c r="F264" s="151" t="s">
        <v>167</v>
      </c>
      <c r="H264" s="152">
        <v>4</v>
      </c>
      <c r="I264" s="153"/>
      <c r="L264" s="149"/>
      <c r="M264" s="154"/>
      <c r="T264" s="155"/>
      <c r="AT264" s="150" t="s">
        <v>171</v>
      </c>
      <c r="AU264" s="150" t="s">
        <v>79</v>
      </c>
      <c r="AV264" s="12" t="s">
        <v>79</v>
      </c>
      <c r="AW264" s="12" t="s">
        <v>31</v>
      </c>
      <c r="AX264" s="12" t="s">
        <v>77</v>
      </c>
      <c r="AY264" s="150" t="s">
        <v>160</v>
      </c>
    </row>
    <row r="265" spans="2:65" s="1" customFormat="1" ht="16.5" customHeight="1">
      <c r="B265" s="33"/>
      <c r="C265" s="163" t="s">
        <v>525</v>
      </c>
      <c r="D265" s="163" t="s">
        <v>200</v>
      </c>
      <c r="E265" s="164" t="s">
        <v>3107</v>
      </c>
      <c r="F265" s="165" t="s">
        <v>3108</v>
      </c>
      <c r="G265" s="166" t="s">
        <v>298</v>
      </c>
      <c r="H265" s="167">
        <v>18</v>
      </c>
      <c r="I265" s="168"/>
      <c r="J265" s="169">
        <f>ROUND(I265*H265,2)</f>
        <v>0</v>
      </c>
      <c r="K265" s="165" t="s">
        <v>166</v>
      </c>
      <c r="L265" s="170"/>
      <c r="M265" s="171" t="s">
        <v>19</v>
      </c>
      <c r="N265" s="172" t="s">
        <v>40</v>
      </c>
      <c r="P265" s="141">
        <f>O265*H265</f>
        <v>0</v>
      </c>
      <c r="Q265" s="141">
        <v>2.65E-3</v>
      </c>
      <c r="R265" s="141">
        <f>Q265*H265</f>
        <v>4.7699999999999999E-2</v>
      </c>
      <c r="S265" s="141">
        <v>0</v>
      </c>
      <c r="T265" s="142">
        <f>S265*H265</f>
        <v>0</v>
      </c>
      <c r="AR265" s="143" t="s">
        <v>204</v>
      </c>
      <c r="AT265" s="143" t="s">
        <v>200</v>
      </c>
      <c r="AU265" s="143" t="s">
        <v>79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167</v>
      </c>
      <c r="BM265" s="143" t="s">
        <v>3187</v>
      </c>
    </row>
    <row r="266" spans="2:65" s="1" customFormat="1" ht="11.25">
      <c r="B266" s="33"/>
      <c r="D266" s="145" t="s">
        <v>169</v>
      </c>
      <c r="F266" s="146" t="s">
        <v>3108</v>
      </c>
      <c r="I266" s="147"/>
      <c r="L266" s="33"/>
      <c r="M266" s="148"/>
      <c r="T266" s="54"/>
      <c r="AT266" s="18" t="s">
        <v>169</v>
      </c>
      <c r="AU266" s="18" t="s">
        <v>79</v>
      </c>
    </row>
    <row r="267" spans="2:65" s="12" customFormat="1" ht="11.25">
      <c r="B267" s="149"/>
      <c r="D267" s="145" t="s">
        <v>171</v>
      </c>
      <c r="E267" s="150" t="s">
        <v>19</v>
      </c>
      <c r="F267" s="151" t="s">
        <v>3188</v>
      </c>
      <c r="H267" s="152">
        <v>18</v>
      </c>
      <c r="I267" s="153"/>
      <c r="L267" s="149"/>
      <c r="M267" s="154"/>
      <c r="T267" s="155"/>
      <c r="AT267" s="150" t="s">
        <v>171</v>
      </c>
      <c r="AU267" s="150" t="s">
        <v>79</v>
      </c>
      <c r="AV267" s="12" t="s">
        <v>79</v>
      </c>
      <c r="AW267" s="12" t="s">
        <v>31</v>
      </c>
      <c r="AX267" s="12" t="s">
        <v>77</v>
      </c>
      <c r="AY267" s="150" t="s">
        <v>160</v>
      </c>
    </row>
    <row r="268" spans="2:65" s="1" customFormat="1" ht="16.5" customHeight="1">
      <c r="B268" s="33"/>
      <c r="C268" s="163" t="s">
        <v>535</v>
      </c>
      <c r="D268" s="163" t="s">
        <v>200</v>
      </c>
      <c r="E268" s="164" t="s">
        <v>3047</v>
      </c>
      <c r="F268" s="165" t="s">
        <v>3048</v>
      </c>
      <c r="G268" s="166" t="s">
        <v>313</v>
      </c>
      <c r="H268" s="167">
        <v>4</v>
      </c>
      <c r="I268" s="168"/>
      <c r="J268" s="169">
        <f>ROUND(I268*H268,2)</f>
        <v>0</v>
      </c>
      <c r="K268" s="165" t="s">
        <v>166</v>
      </c>
      <c r="L268" s="170"/>
      <c r="M268" s="171" t="s">
        <v>19</v>
      </c>
      <c r="N268" s="172" t="s">
        <v>40</v>
      </c>
      <c r="P268" s="141">
        <f>O268*H268</f>
        <v>0</v>
      </c>
      <c r="Q268" s="141">
        <v>1.4999999999999999E-4</v>
      </c>
      <c r="R268" s="141">
        <f>Q268*H268</f>
        <v>5.9999999999999995E-4</v>
      </c>
      <c r="S268" s="141">
        <v>0</v>
      </c>
      <c r="T268" s="142">
        <f>S268*H268</f>
        <v>0</v>
      </c>
      <c r="AR268" s="143" t="s">
        <v>204</v>
      </c>
      <c r="AT268" s="143" t="s">
        <v>200</v>
      </c>
      <c r="AU268" s="143" t="s">
        <v>79</v>
      </c>
      <c r="AY268" s="18" t="s">
        <v>160</v>
      </c>
      <c r="BE268" s="144">
        <f>IF(N268="základní",J268,0)</f>
        <v>0</v>
      </c>
      <c r="BF268" s="144">
        <f>IF(N268="snížená",J268,0)</f>
        <v>0</v>
      </c>
      <c r="BG268" s="144">
        <f>IF(N268="zákl. přenesená",J268,0)</f>
        <v>0</v>
      </c>
      <c r="BH268" s="144">
        <f>IF(N268="sníž. přenesená",J268,0)</f>
        <v>0</v>
      </c>
      <c r="BI268" s="144">
        <f>IF(N268="nulová",J268,0)</f>
        <v>0</v>
      </c>
      <c r="BJ268" s="18" t="s">
        <v>77</v>
      </c>
      <c r="BK268" s="144">
        <f>ROUND(I268*H268,2)</f>
        <v>0</v>
      </c>
      <c r="BL268" s="18" t="s">
        <v>167</v>
      </c>
      <c r="BM268" s="143" t="s">
        <v>3189</v>
      </c>
    </row>
    <row r="269" spans="2:65" s="1" customFormat="1" ht="11.25">
      <c r="B269" s="33"/>
      <c r="D269" s="145" t="s">
        <v>169</v>
      </c>
      <c r="F269" s="146" t="s">
        <v>3048</v>
      </c>
      <c r="I269" s="147"/>
      <c r="L269" s="33"/>
      <c r="M269" s="148"/>
      <c r="T269" s="54"/>
      <c r="AT269" s="18" t="s">
        <v>169</v>
      </c>
      <c r="AU269" s="18" t="s">
        <v>79</v>
      </c>
    </row>
    <row r="270" spans="2:65" s="12" customFormat="1" ht="11.25">
      <c r="B270" s="149"/>
      <c r="D270" s="145" t="s">
        <v>171</v>
      </c>
      <c r="E270" s="150" t="s">
        <v>19</v>
      </c>
      <c r="F270" s="151" t="s">
        <v>167</v>
      </c>
      <c r="H270" s="152">
        <v>4</v>
      </c>
      <c r="I270" s="153"/>
      <c r="L270" s="149"/>
      <c r="M270" s="154"/>
      <c r="T270" s="155"/>
      <c r="AT270" s="150" t="s">
        <v>171</v>
      </c>
      <c r="AU270" s="150" t="s">
        <v>79</v>
      </c>
      <c r="AV270" s="12" t="s">
        <v>79</v>
      </c>
      <c r="AW270" s="12" t="s">
        <v>31</v>
      </c>
      <c r="AX270" s="12" t="s">
        <v>77</v>
      </c>
      <c r="AY270" s="150" t="s">
        <v>160</v>
      </c>
    </row>
    <row r="271" spans="2:65" s="1" customFormat="1" ht="16.5" customHeight="1">
      <c r="B271" s="33"/>
      <c r="C271" s="163" t="s">
        <v>542</v>
      </c>
      <c r="D271" s="163" t="s">
        <v>200</v>
      </c>
      <c r="E271" s="164" t="s">
        <v>3190</v>
      </c>
      <c r="F271" s="165" t="s">
        <v>3191</v>
      </c>
      <c r="G271" s="166" t="s">
        <v>313</v>
      </c>
      <c r="H271" s="167">
        <v>4</v>
      </c>
      <c r="I271" s="168"/>
      <c r="J271" s="169">
        <f>ROUND(I271*H271,2)</f>
        <v>0</v>
      </c>
      <c r="K271" s="165" t="s">
        <v>166</v>
      </c>
      <c r="L271" s="170"/>
      <c r="M271" s="171" t="s">
        <v>19</v>
      </c>
      <c r="N271" s="172" t="s">
        <v>40</v>
      </c>
      <c r="P271" s="141">
        <f>O271*H271</f>
        <v>0</v>
      </c>
      <c r="Q271" s="141">
        <v>3.0000000000000001E-3</v>
      </c>
      <c r="R271" s="141">
        <f>Q271*H271</f>
        <v>1.2E-2</v>
      </c>
      <c r="S271" s="141">
        <v>0</v>
      </c>
      <c r="T271" s="142">
        <f>S271*H271</f>
        <v>0</v>
      </c>
      <c r="AR271" s="143" t="s">
        <v>204</v>
      </c>
      <c r="AT271" s="143" t="s">
        <v>200</v>
      </c>
      <c r="AU271" s="143" t="s">
        <v>79</v>
      </c>
      <c r="AY271" s="18" t="s">
        <v>160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77</v>
      </c>
      <c r="BK271" s="144">
        <f>ROUND(I271*H271,2)</f>
        <v>0</v>
      </c>
      <c r="BL271" s="18" t="s">
        <v>167</v>
      </c>
      <c r="BM271" s="143" t="s">
        <v>3192</v>
      </c>
    </row>
    <row r="272" spans="2:65" s="1" customFormat="1" ht="11.25">
      <c r="B272" s="33"/>
      <c r="D272" s="145" t="s">
        <v>169</v>
      </c>
      <c r="F272" s="146" t="s">
        <v>3191</v>
      </c>
      <c r="I272" s="147"/>
      <c r="L272" s="33"/>
      <c r="M272" s="148"/>
      <c r="T272" s="54"/>
      <c r="AT272" s="18" t="s">
        <v>169</v>
      </c>
      <c r="AU272" s="18" t="s">
        <v>79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167</v>
      </c>
      <c r="H273" s="152">
        <v>4</v>
      </c>
      <c r="I273" s="153"/>
      <c r="L273" s="149"/>
      <c r="M273" s="154"/>
      <c r="T273" s="155"/>
      <c r="AT273" s="150" t="s">
        <v>171</v>
      </c>
      <c r="AU273" s="150" t="s">
        <v>79</v>
      </c>
      <c r="AV273" s="12" t="s">
        <v>79</v>
      </c>
      <c r="AW273" s="12" t="s">
        <v>31</v>
      </c>
      <c r="AX273" s="12" t="s">
        <v>77</v>
      </c>
      <c r="AY273" s="150" t="s">
        <v>160</v>
      </c>
    </row>
    <row r="274" spans="2:65" s="1" customFormat="1" ht="16.5" customHeight="1">
      <c r="B274" s="33"/>
      <c r="C274" s="132" t="s">
        <v>547</v>
      </c>
      <c r="D274" s="132" t="s">
        <v>162</v>
      </c>
      <c r="E274" s="133" t="s">
        <v>3193</v>
      </c>
      <c r="F274" s="134" t="s">
        <v>3194</v>
      </c>
      <c r="G274" s="135" t="s">
        <v>313</v>
      </c>
      <c r="H274" s="136">
        <v>2</v>
      </c>
      <c r="I274" s="137"/>
      <c r="J274" s="138">
        <f>ROUND(I274*H274,2)</f>
        <v>0</v>
      </c>
      <c r="K274" s="134" t="s">
        <v>19</v>
      </c>
      <c r="L274" s="33"/>
      <c r="M274" s="139" t="s">
        <v>19</v>
      </c>
      <c r="N274" s="140" t="s">
        <v>40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167</v>
      </c>
      <c r="AT274" s="143" t="s">
        <v>162</v>
      </c>
      <c r="AU274" s="143" t="s">
        <v>79</v>
      </c>
      <c r="AY274" s="18" t="s">
        <v>160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8" t="s">
        <v>77</v>
      </c>
      <c r="BK274" s="144">
        <f>ROUND(I274*H274,2)</f>
        <v>0</v>
      </c>
      <c r="BL274" s="18" t="s">
        <v>167</v>
      </c>
      <c r="BM274" s="143" t="s">
        <v>3195</v>
      </c>
    </row>
    <row r="275" spans="2:65" s="1" customFormat="1" ht="11.25">
      <c r="B275" s="33"/>
      <c r="D275" s="145" t="s">
        <v>169</v>
      </c>
      <c r="F275" s="146" t="s">
        <v>3194</v>
      </c>
      <c r="I275" s="147"/>
      <c r="L275" s="33"/>
      <c r="M275" s="148"/>
      <c r="T275" s="54"/>
      <c r="AT275" s="18" t="s">
        <v>169</v>
      </c>
      <c r="AU275" s="18" t="s">
        <v>79</v>
      </c>
    </row>
    <row r="276" spans="2:65" s="12" customFormat="1" ht="11.25">
      <c r="B276" s="149"/>
      <c r="D276" s="145" t="s">
        <v>171</v>
      </c>
      <c r="E276" s="150" t="s">
        <v>19</v>
      </c>
      <c r="F276" s="151" t="s">
        <v>79</v>
      </c>
      <c r="H276" s="152">
        <v>2</v>
      </c>
      <c r="I276" s="153"/>
      <c r="L276" s="149"/>
      <c r="M276" s="154"/>
      <c r="T276" s="155"/>
      <c r="AT276" s="150" t="s">
        <v>171</v>
      </c>
      <c r="AU276" s="150" t="s">
        <v>79</v>
      </c>
      <c r="AV276" s="12" t="s">
        <v>79</v>
      </c>
      <c r="AW276" s="12" t="s">
        <v>31</v>
      </c>
      <c r="AX276" s="12" t="s">
        <v>77</v>
      </c>
      <c r="AY276" s="150" t="s">
        <v>160</v>
      </c>
    </row>
    <row r="277" spans="2:65" s="1" customFormat="1" ht="16.5" customHeight="1">
      <c r="B277" s="33"/>
      <c r="C277" s="163" t="s">
        <v>552</v>
      </c>
      <c r="D277" s="163" t="s">
        <v>200</v>
      </c>
      <c r="E277" s="164" t="s">
        <v>3100</v>
      </c>
      <c r="F277" s="165" t="s">
        <v>3101</v>
      </c>
      <c r="G277" s="166" t="s">
        <v>165</v>
      </c>
      <c r="H277" s="167">
        <v>0.18</v>
      </c>
      <c r="I277" s="168"/>
      <c r="J277" s="169">
        <f>ROUND(I277*H277,2)</f>
        <v>0</v>
      </c>
      <c r="K277" s="165" t="s">
        <v>166</v>
      </c>
      <c r="L277" s="170"/>
      <c r="M277" s="171" t="s">
        <v>19</v>
      </c>
      <c r="N277" s="172" t="s">
        <v>40</v>
      </c>
      <c r="P277" s="141">
        <f>O277*H277</f>
        <v>0</v>
      </c>
      <c r="Q277" s="141">
        <v>2.4289999999999998</v>
      </c>
      <c r="R277" s="141">
        <f>Q277*H277</f>
        <v>0.43721999999999994</v>
      </c>
      <c r="S277" s="141">
        <v>0</v>
      </c>
      <c r="T277" s="142">
        <f>S277*H277</f>
        <v>0</v>
      </c>
      <c r="AR277" s="143" t="s">
        <v>204</v>
      </c>
      <c r="AT277" s="143" t="s">
        <v>200</v>
      </c>
      <c r="AU277" s="143" t="s">
        <v>79</v>
      </c>
      <c r="AY277" s="18" t="s">
        <v>160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77</v>
      </c>
      <c r="BK277" s="144">
        <f>ROUND(I277*H277,2)</f>
        <v>0</v>
      </c>
      <c r="BL277" s="18" t="s">
        <v>167</v>
      </c>
      <c r="BM277" s="143" t="s">
        <v>3196</v>
      </c>
    </row>
    <row r="278" spans="2:65" s="1" customFormat="1" ht="11.25">
      <c r="B278" s="33"/>
      <c r="D278" s="145" t="s">
        <v>169</v>
      </c>
      <c r="F278" s="146" t="s">
        <v>3101</v>
      </c>
      <c r="I278" s="147"/>
      <c r="L278" s="33"/>
      <c r="M278" s="148"/>
      <c r="T278" s="54"/>
      <c r="AT278" s="18" t="s">
        <v>169</v>
      </c>
      <c r="AU278" s="18" t="s">
        <v>79</v>
      </c>
    </row>
    <row r="279" spans="2:65" s="12" customFormat="1" ht="11.25">
      <c r="B279" s="149"/>
      <c r="D279" s="145" t="s">
        <v>171</v>
      </c>
      <c r="E279" s="150" t="s">
        <v>19</v>
      </c>
      <c r="F279" s="151" t="s">
        <v>3197</v>
      </c>
      <c r="H279" s="152">
        <v>0.18</v>
      </c>
      <c r="I279" s="153"/>
      <c r="L279" s="149"/>
      <c r="M279" s="154"/>
      <c r="T279" s="155"/>
      <c r="AT279" s="150" t="s">
        <v>171</v>
      </c>
      <c r="AU279" s="150" t="s">
        <v>79</v>
      </c>
      <c r="AV279" s="12" t="s">
        <v>79</v>
      </c>
      <c r="AW279" s="12" t="s">
        <v>31</v>
      </c>
      <c r="AX279" s="12" t="s">
        <v>77</v>
      </c>
      <c r="AY279" s="150" t="s">
        <v>160</v>
      </c>
    </row>
    <row r="280" spans="2:65" s="1" customFormat="1" ht="16.5" customHeight="1">
      <c r="B280" s="33"/>
      <c r="C280" s="163" t="s">
        <v>556</v>
      </c>
      <c r="D280" s="163" t="s">
        <v>200</v>
      </c>
      <c r="E280" s="164" t="s">
        <v>3104</v>
      </c>
      <c r="F280" s="165" t="s">
        <v>3105</v>
      </c>
      <c r="G280" s="166" t="s">
        <v>313</v>
      </c>
      <c r="H280" s="167">
        <v>2</v>
      </c>
      <c r="I280" s="168"/>
      <c r="J280" s="169">
        <f>ROUND(I280*H280,2)</f>
        <v>0</v>
      </c>
      <c r="K280" s="165" t="s">
        <v>166</v>
      </c>
      <c r="L280" s="170"/>
      <c r="M280" s="171" t="s">
        <v>19</v>
      </c>
      <c r="N280" s="172" t="s">
        <v>40</v>
      </c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143" t="s">
        <v>204</v>
      </c>
      <c r="AT280" s="143" t="s">
        <v>200</v>
      </c>
      <c r="AU280" s="143" t="s">
        <v>79</v>
      </c>
      <c r="AY280" s="18" t="s">
        <v>160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8" t="s">
        <v>77</v>
      </c>
      <c r="BK280" s="144">
        <f>ROUND(I280*H280,2)</f>
        <v>0</v>
      </c>
      <c r="BL280" s="18" t="s">
        <v>167</v>
      </c>
      <c r="BM280" s="143" t="s">
        <v>3198</v>
      </c>
    </row>
    <row r="281" spans="2:65" s="1" customFormat="1" ht="11.25">
      <c r="B281" s="33"/>
      <c r="D281" s="145" t="s">
        <v>169</v>
      </c>
      <c r="F281" s="146" t="s">
        <v>3105</v>
      </c>
      <c r="I281" s="147"/>
      <c r="L281" s="33"/>
      <c r="M281" s="148"/>
      <c r="T281" s="54"/>
      <c r="AT281" s="18" t="s">
        <v>169</v>
      </c>
      <c r="AU281" s="18" t="s">
        <v>79</v>
      </c>
    </row>
    <row r="282" spans="2:65" s="12" customFormat="1" ht="11.25">
      <c r="B282" s="149"/>
      <c r="D282" s="145" t="s">
        <v>171</v>
      </c>
      <c r="E282" s="150" t="s">
        <v>19</v>
      </c>
      <c r="F282" s="151" t="s">
        <v>79</v>
      </c>
      <c r="H282" s="152">
        <v>2</v>
      </c>
      <c r="I282" s="153"/>
      <c r="L282" s="149"/>
      <c r="M282" s="154"/>
      <c r="T282" s="155"/>
      <c r="AT282" s="150" t="s">
        <v>171</v>
      </c>
      <c r="AU282" s="150" t="s">
        <v>79</v>
      </c>
      <c r="AV282" s="12" t="s">
        <v>79</v>
      </c>
      <c r="AW282" s="12" t="s">
        <v>31</v>
      </c>
      <c r="AX282" s="12" t="s">
        <v>77</v>
      </c>
      <c r="AY282" s="150" t="s">
        <v>160</v>
      </c>
    </row>
    <row r="283" spans="2:65" s="1" customFormat="1" ht="16.5" customHeight="1">
      <c r="B283" s="33"/>
      <c r="C283" s="163" t="s">
        <v>560</v>
      </c>
      <c r="D283" s="163" t="s">
        <v>200</v>
      </c>
      <c r="E283" s="164" t="s">
        <v>3107</v>
      </c>
      <c r="F283" s="165" t="s">
        <v>3108</v>
      </c>
      <c r="G283" s="166" t="s">
        <v>298</v>
      </c>
      <c r="H283" s="167">
        <v>12</v>
      </c>
      <c r="I283" s="168"/>
      <c r="J283" s="169">
        <f>ROUND(I283*H283,2)</f>
        <v>0</v>
      </c>
      <c r="K283" s="165" t="s">
        <v>166</v>
      </c>
      <c r="L283" s="170"/>
      <c r="M283" s="171" t="s">
        <v>19</v>
      </c>
      <c r="N283" s="172" t="s">
        <v>40</v>
      </c>
      <c r="P283" s="141">
        <f>O283*H283</f>
        <v>0</v>
      </c>
      <c r="Q283" s="141">
        <v>2.65E-3</v>
      </c>
      <c r="R283" s="141">
        <f>Q283*H283</f>
        <v>3.1800000000000002E-2</v>
      </c>
      <c r="S283" s="141">
        <v>0</v>
      </c>
      <c r="T283" s="142">
        <f>S283*H283</f>
        <v>0</v>
      </c>
      <c r="AR283" s="143" t="s">
        <v>204</v>
      </c>
      <c r="AT283" s="143" t="s">
        <v>200</v>
      </c>
      <c r="AU283" s="143" t="s">
        <v>79</v>
      </c>
      <c r="AY283" s="18" t="s">
        <v>160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8" t="s">
        <v>77</v>
      </c>
      <c r="BK283" s="144">
        <f>ROUND(I283*H283,2)</f>
        <v>0</v>
      </c>
      <c r="BL283" s="18" t="s">
        <v>167</v>
      </c>
      <c r="BM283" s="143" t="s">
        <v>3199</v>
      </c>
    </row>
    <row r="284" spans="2:65" s="1" customFormat="1" ht="11.25">
      <c r="B284" s="33"/>
      <c r="D284" s="145" t="s">
        <v>169</v>
      </c>
      <c r="F284" s="146" t="s">
        <v>3108</v>
      </c>
      <c r="I284" s="147"/>
      <c r="L284" s="33"/>
      <c r="M284" s="148"/>
      <c r="T284" s="54"/>
      <c r="AT284" s="18" t="s">
        <v>169</v>
      </c>
      <c r="AU284" s="18" t="s">
        <v>79</v>
      </c>
    </row>
    <row r="285" spans="2:65" s="12" customFormat="1" ht="11.25">
      <c r="B285" s="149"/>
      <c r="D285" s="145" t="s">
        <v>171</v>
      </c>
      <c r="E285" s="150" t="s">
        <v>19</v>
      </c>
      <c r="F285" s="151" t="s">
        <v>3200</v>
      </c>
      <c r="H285" s="152">
        <v>12</v>
      </c>
      <c r="I285" s="153"/>
      <c r="L285" s="149"/>
      <c r="M285" s="154"/>
      <c r="T285" s="155"/>
      <c r="AT285" s="150" t="s">
        <v>171</v>
      </c>
      <c r="AU285" s="150" t="s">
        <v>79</v>
      </c>
      <c r="AV285" s="12" t="s">
        <v>79</v>
      </c>
      <c r="AW285" s="12" t="s">
        <v>31</v>
      </c>
      <c r="AX285" s="12" t="s">
        <v>77</v>
      </c>
      <c r="AY285" s="150" t="s">
        <v>160</v>
      </c>
    </row>
    <row r="286" spans="2:65" s="1" customFormat="1" ht="16.5" customHeight="1">
      <c r="B286" s="33"/>
      <c r="C286" s="163" t="s">
        <v>566</v>
      </c>
      <c r="D286" s="163" t="s">
        <v>200</v>
      </c>
      <c r="E286" s="164" t="s">
        <v>3047</v>
      </c>
      <c r="F286" s="165" t="s">
        <v>3048</v>
      </c>
      <c r="G286" s="166" t="s">
        <v>313</v>
      </c>
      <c r="H286" s="167">
        <v>2</v>
      </c>
      <c r="I286" s="168"/>
      <c r="J286" s="169">
        <f>ROUND(I286*H286,2)</f>
        <v>0</v>
      </c>
      <c r="K286" s="165" t="s">
        <v>166</v>
      </c>
      <c r="L286" s="170"/>
      <c r="M286" s="171" t="s">
        <v>19</v>
      </c>
      <c r="N286" s="172" t="s">
        <v>40</v>
      </c>
      <c r="P286" s="141">
        <f>O286*H286</f>
        <v>0</v>
      </c>
      <c r="Q286" s="141">
        <v>1.4999999999999999E-4</v>
      </c>
      <c r="R286" s="141">
        <f>Q286*H286</f>
        <v>2.9999999999999997E-4</v>
      </c>
      <c r="S286" s="141">
        <v>0</v>
      </c>
      <c r="T286" s="142">
        <f>S286*H286</f>
        <v>0</v>
      </c>
      <c r="AR286" s="143" t="s">
        <v>204</v>
      </c>
      <c r="AT286" s="143" t="s">
        <v>200</v>
      </c>
      <c r="AU286" s="143" t="s">
        <v>79</v>
      </c>
      <c r="AY286" s="18" t="s">
        <v>160</v>
      </c>
      <c r="BE286" s="144">
        <f>IF(N286="základní",J286,0)</f>
        <v>0</v>
      </c>
      <c r="BF286" s="144">
        <f>IF(N286="snížená",J286,0)</f>
        <v>0</v>
      </c>
      <c r="BG286" s="144">
        <f>IF(N286="zákl. přenesená",J286,0)</f>
        <v>0</v>
      </c>
      <c r="BH286" s="144">
        <f>IF(N286="sníž. přenesená",J286,0)</f>
        <v>0</v>
      </c>
      <c r="BI286" s="144">
        <f>IF(N286="nulová",J286,0)</f>
        <v>0</v>
      </c>
      <c r="BJ286" s="18" t="s">
        <v>77</v>
      </c>
      <c r="BK286" s="144">
        <f>ROUND(I286*H286,2)</f>
        <v>0</v>
      </c>
      <c r="BL286" s="18" t="s">
        <v>167</v>
      </c>
      <c r="BM286" s="143" t="s">
        <v>3201</v>
      </c>
    </row>
    <row r="287" spans="2:65" s="1" customFormat="1" ht="11.25">
      <c r="B287" s="33"/>
      <c r="D287" s="145" t="s">
        <v>169</v>
      </c>
      <c r="F287" s="146" t="s">
        <v>3048</v>
      </c>
      <c r="I287" s="147"/>
      <c r="L287" s="33"/>
      <c r="M287" s="148"/>
      <c r="T287" s="54"/>
      <c r="AT287" s="18" t="s">
        <v>169</v>
      </c>
      <c r="AU287" s="18" t="s">
        <v>79</v>
      </c>
    </row>
    <row r="288" spans="2:65" s="12" customFormat="1" ht="11.25">
      <c r="B288" s="149"/>
      <c r="D288" s="145" t="s">
        <v>171</v>
      </c>
      <c r="E288" s="150" t="s">
        <v>19</v>
      </c>
      <c r="F288" s="151" t="s">
        <v>79</v>
      </c>
      <c r="H288" s="152">
        <v>2</v>
      </c>
      <c r="I288" s="153"/>
      <c r="L288" s="149"/>
      <c r="M288" s="154"/>
      <c r="T288" s="155"/>
      <c r="AT288" s="150" t="s">
        <v>171</v>
      </c>
      <c r="AU288" s="150" t="s">
        <v>79</v>
      </c>
      <c r="AV288" s="12" t="s">
        <v>79</v>
      </c>
      <c r="AW288" s="12" t="s">
        <v>31</v>
      </c>
      <c r="AX288" s="12" t="s">
        <v>77</v>
      </c>
      <c r="AY288" s="150" t="s">
        <v>160</v>
      </c>
    </row>
    <row r="289" spans="2:65" s="1" customFormat="1" ht="16.5" customHeight="1">
      <c r="B289" s="33"/>
      <c r="C289" s="163" t="s">
        <v>575</v>
      </c>
      <c r="D289" s="163" t="s">
        <v>200</v>
      </c>
      <c r="E289" s="164" t="s">
        <v>3093</v>
      </c>
      <c r="F289" s="165" t="s">
        <v>3094</v>
      </c>
      <c r="G289" s="166" t="s">
        <v>313</v>
      </c>
      <c r="H289" s="167">
        <v>2</v>
      </c>
      <c r="I289" s="168"/>
      <c r="J289" s="169">
        <f>ROUND(I289*H289,2)</f>
        <v>0</v>
      </c>
      <c r="K289" s="165" t="s">
        <v>166</v>
      </c>
      <c r="L289" s="170"/>
      <c r="M289" s="171" t="s">
        <v>19</v>
      </c>
      <c r="N289" s="172" t="s">
        <v>40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204</v>
      </c>
      <c r="AT289" s="143" t="s">
        <v>200</v>
      </c>
      <c r="AU289" s="143" t="s">
        <v>79</v>
      </c>
      <c r="AY289" s="18" t="s">
        <v>160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8" t="s">
        <v>77</v>
      </c>
      <c r="BK289" s="144">
        <f>ROUND(I289*H289,2)</f>
        <v>0</v>
      </c>
      <c r="BL289" s="18" t="s">
        <v>167</v>
      </c>
      <c r="BM289" s="143" t="s">
        <v>3202</v>
      </c>
    </row>
    <row r="290" spans="2:65" s="1" customFormat="1" ht="11.25">
      <c r="B290" s="33"/>
      <c r="D290" s="145" t="s">
        <v>169</v>
      </c>
      <c r="F290" s="146" t="s">
        <v>3094</v>
      </c>
      <c r="I290" s="147"/>
      <c r="L290" s="33"/>
      <c r="M290" s="148"/>
      <c r="T290" s="54"/>
      <c r="AT290" s="18" t="s">
        <v>169</v>
      </c>
      <c r="AU290" s="18" t="s">
        <v>79</v>
      </c>
    </row>
    <row r="291" spans="2:65" s="1" customFormat="1" ht="16.5" customHeight="1">
      <c r="B291" s="33"/>
      <c r="C291" s="132" t="s">
        <v>581</v>
      </c>
      <c r="D291" s="132" t="s">
        <v>162</v>
      </c>
      <c r="E291" s="133" t="s">
        <v>3203</v>
      </c>
      <c r="F291" s="134" t="s">
        <v>3204</v>
      </c>
      <c r="G291" s="135" t="s">
        <v>313</v>
      </c>
      <c r="H291" s="136">
        <v>40</v>
      </c>
      <c r="I291" s="137"/>
      <c r="J291" s="138">
        <f>ROUND(I291*H291,2)</f>
        <v>0</v>
      </c>
      <c r="K291" s="134" t="s">
        <v>166</v>
      </c>
      <c r="L291" s="33"/>
      <c r="M291" s="139" t="s">
        <v>19</v>
      </c>
      <c r="N291" s="140" t="s">
        <v>40</v>
      </c>
      <c r="P291" s="141">
        <f>O291*H291</f>
        <v>0</v>
      </c>
      <c r="Q291" s="141">
        <v>0</v>
      </c>
      <c r="R291" s="141">
        <f>Q291*H291</f>
        <v>0</v>
      </c>
      <c r="S291" s="141">
        <v>0</v>
      </c>
      <c r="T291" s="142">
        <f>S291*H291</f>
        <v>0</v>
      </c>
      <c r="AR291" s="143" t="s">
        <v>167</v>
      </c>
      <c r="AT291" s="143" t="s">
        <v>162</v>
      </c>
      <c r="AU291" s="143" t="s">
        <v>79</v>
      </c>
      <c r="AY291" s="18" t="s">
        <v>160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8" t="s">
        <v>77</v>
      </c>
      <c r="BK291" s="144">
        <f>ROUND(I291*H291,2)</f>
        <v>0</v>
      </c>
      <c r="BL291" s="18" t="s">
        <v>167</v>
      </c>
      <c r="BM291" s="143" t="s">
        <v>3205</v>
      </c>
    </row>
    <row r="292" spans="2:65" s="1" customFormat="1" ht="19.5">
      <c r="B292" s="33"/>
      <c r="D292" s="145" t="s">
        <v>169</v>
      </c>
      <c r="F292" s="146" t="s">
        <v>3206</v>
      </c>
      <c r="I292" s="147"/>
      <c r="L292" s="33"/>
      <c r="M292" s="148"/>
      <c r="T292" s="54"/>
      <c r="AT292" s="18" t="s">
        <v>169</v>
      </c>
      <c r="AU292" s="18" t="s">
        <v>79</v>
      </c>
    </row>
    <row r="293" spans="2:65" s="15" customFormat="1" ht="11.25">
      <c r="B293" s="180"/>
      <c r="D293" s="145" t="s">
        <v>171</v>
      </c>
      <c r="E293" s="181" t="s">
        <v>19</v>
      </c>
      <c r="F293" s="182" t="s">
        <v>3207</v>
      </c>
      <c r="H293" s="181" t="s">
        <v>19</v>
      </c>
      <c r="I293" s="183"/>
      <c r="L293" s="180"/>
      <c r="M293" s="184"/>
      <c r="T293" s="185"/>
      <c r="AT293" s="181" t="s">
        <v>171</v>
      </c>
      <c r="AU293" s="181" t="s">
        <v>79</v>
      </c>
      <c r="AV293" s="15" t="s">
        <v>77</v>
      </c>
      <c r="AW293" s="15" t="s">
        <v>31</v>
      </c>
      <c r="AX293" s="15" t="s">
        <v>69</v>
      </c>
      <c r="AY293" s="181" t="s">
        <v>160</v>
      </c>
    </row>
    <row r="294" spans="2:65" s="12" customFormat="1" ht="11.25">
      <c r="B294" s="149"/>
      <c r="D294" s="145" t="s">
        <v>171</v>
      </c>
      <c r="E294" s="150" t="s">
        <v>19</v>
      </c>
      <c r="F294" s="151" t="s">
        <v>420</v>
      </c>
      <c r="H294" s="152">
        <v>40</v>
      </c>
      <c r="I294" s="153"/>
      <c r="L294" s="149"/>
      <c r="M294" s="154"/>
      <c r="T294" s="155"/>
      <c r="AT294" s="150" t="s">
        <v>171</v>
      </c>
      <c r="AU294" s="150" t="s">
        <v>79</v>
      </c>
      <c r="AV294" s="12" t="s">
        <v>79</v>
      </c>
      <c r="AW294" s="12" t="s">
        <v>31</v>
      </c>
      <c r="AX294" s="12" t="s">
        <v>77</v>
      </c>
      <c r="AY294" s="150" t="s">
        <v>160</v>
      </c>
    </row>
    <row r="295" spans="2:65" s="1" customFormat="1" ht="16.5" customHeight="1">
      <c r="B295" s="33"/>
      <c r="C295" s="132" t="s">
        <v>264</v>
      </c>
      <c r="D295" s="132" t="s">
        <v>162</v>
      </c>
      <c r="E295" s="133" t="s">
        <v>3208</v>
      </c>
      <c r="F295" s="134" t="s">
        <v>3209</v>
      </c>
      <c r="G295" s="135" t="s">
        <v>313</v>
      </c>
      <c r="H295" s="136">
        <v>41</v>
      </c>
      <c r="I295" s="137"/>
      <c r="J295" s="138">
        <f>ROUND(I295*H295,2)</f>
        <v>0</v>
      </c>
      <c r="K295" s="134" t="s">
        <v>166</v>
      </c>
      <c r="L295" s="33"/>
      <c r="M295" s="139" t="s">
        <v>19</v>
      </c>
      <c r="N295" s="140" t="s">
        <v>40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167</v>
      </c>
      <c r="AT295" s="143" t="s">
        <v>162</v>
      </c>
      <c r="AU295" s="143" t="s">
        <v>79</v>
      </c>
      <c r="AY295" s="18" t="s">
        <v>160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8" t="s">
        <v>77</v>
      </c>
      <c r="BK295" s="144">
        <f>ROUND(I295*H295,2)</f>
        <v>0</v>
      </c>
      <c r="BL295" s="18" t="s">
        <v>167</v>
      </c>
      <c r="BM295" s="143" t="s">
        <v>3210</v>
      </c>
    </row>
    <row r="296" spans="2:65" s="1" customFormat="1" ht="19.5">
      <c r="B296" s="33"/>
      <c r="D296" s="145" t="s">
        <v>169</v>
      </c>
      <c r="F296" s="146" t="s">
        <v>3211</v>
      </c>
      <c r="I296" s="147"/>
      <c r="L296" s="33"/>
      <c r="M296" s="148"/>
      <c r="T296" s="54"/>
      <c r="AT296" s="18" t="s">
        <v>169</v>
      </c>
      <c r="AU296" s="18" t="s">
        <v>79</v>
      </c>
    </row>
    <row r="297" spans="2:65" s="15" customFormat="1" ht="11.25">
      <c r="B297" s="180"/>
      <c r="D297" s="145" t="s">
        <v>171</v>
      </c>
      <c r="E297" s="181" t="s">
        <v>19</v>
      </c>
      <c r="F297" s="182" t="s">
        <v>3212</v>
      </c>
      <c r="H297" s="181" t="s">
        <v>19</v>
      </c>
      <c r="I297" s="183"/>
      <c r="L297" s="180"/>
      <c r="M297" s="184"/>
      <c r="T297" s="185"/>
      <c r="AT297" s="181" t="s">
        <v>171</v>
      </c>
      <c r="AU297" s="181" t="s">
        <v>79</v>
      </c>
      <c r="AV297" s="15" t="s">
        <v>77</v>
      </c>
      <c r="AW297" s="15" t="s">
        <v>31</v>
      </c>
      <c r="AX297" s="15" t="s">
        <v>69</v>
      </c>
      <c r="AY297" s="181" t="s">
        <v>160</v>
      </c>
    </row>
    <row r="298" spans="2:65" s="12" customFormat="1" ht="11.25">
      <c r="B298" s="149"/>
      <c r="D298" s="145" t="s">
        <v>171</v>
      </c>
      <c r="E298" s="150" t="s">
        <v>19</v>
      </c>
      <c r="F298" s="151" t="s">
        <v>420</v>
      </c>
      <c r="H298" s="152">
        <v>40</v>
      </c>
      <c r="I298" s="153"/>
      <c r="L298" s="149"/>
      <c r="M298" s="154"/>
      <c r="T298" s="155"/>
      <c r="AT298" s="150" t="s">
        <v>171</v>
      </c>
      <c r="AU298" s="150" t="s">
        <v>79</v>
      </c>
      <c r="AV298" s="12" t="s">
        <v>79</v>
      </c>
      <c r="AW298" s="12" t="s">
        <v>31</v>
      </c>
      <c r="AX298" s="12" t="s">
        <v>69</v>
      </c>
      <c r="AY298" s="150" t="s">
        <v>160</v>
      </c>
    </row>
    <row r="299" spans="2:65" s="15" customFormat="1" ht="11.25">
      <c r="B299" s="180"/>
      <c r="D299" s="145" t="s">
        <v>171</v>
      </c>
      <c r="E299" s="181" t="s">
        <v>19</v>
      </c>
      <c r="F299" s="182" t="s">
        <v>3213</v>
      </c>
      <c r="H299" s="181" t="s">
        <v>19</v>
      </c>
      <c r="I299" s="183"/>
      <c r="L299" s="180"/>
      <c r="M299" s="184"/>
      <c r="T299" s="185"/>
      <c r="AT299" s="181" t="s">
        <v>171</v>
      </c>
      <c r="AU299" s="181" t="s">
        <v>79</v>
      </c>
      <c r="AV299" s="15" t="s">
        <v>77</v>
      </c>
      <c r="AW299" s="15" t="s">
        <v>31</v>
      </c>
      <c r="AX299" s="15" t="s">
        <v>69</v>
      </c>
      <c r="AY299" s="181" t="s">
        <v>160</v>
      </c>
    </row>
    <row r="300" spans="2:65" s="12" customFormat="1" ht="11.25">
      <c r="B300" s="149"/>
      <c r="D300" s="145" t="s">
        <v>171</v>
      </c>
      <c r="E300" s="150" t="s">
        <v>19</v>
      </c>
      <c r="F300" s="151" t="s">
        <v>77</v>
      </c>
      <c r="H300" s="152">
        <v>1</v>
      </c>
      <c r="I300" s="153"/>
      <c r="L300" s="149"/>
      <c r="M300" s="154"/>
      <c r="T300" s="155"/>
      <c r="AT300" s="150" t="s">
        <v>171</v>
      </c>
      <c r="AU300" s="150" t="s">
        <v>79</v>
      </c>
      <c r="AV300" s="12" t="s">
        <v>79</v>
      </c>
      <c r="AW300" s="12" t="s">
        <v>31</v>
      </c>
      <c r="AX300" s="12" t="s">
        <v>69</v>
      </c>
      <c r="AY300" s="150" t="s">
        <v>160</v>
      </c>
    </row>
    <row r="301" spans="2:65" s="13" customFormat="1" ht="11.25">
      <c r="B301" s="156"/>
      <c r="D301" s="145" t="s">
        <v>171</v>
      </c>
      <c r="E301" s="157" t="s">
        <v>19</v>
      </c>
      <c r="F301" s="158" t="s">
        <v>184</v>
      </c>
      <c r="H301" s="159">
        <v>41</v>
      </c>
      <c r="I301" s="160"/>
      <c r="L301" s="156"/>
      <c r="M301" s="161"/>
      <c r="T301" s="162"/>
      <c r="AT301" s="157" t="s">
        <v>171</v>
      </c>
      <c r="AU301" s="157" t="s">
        <v>79</v>
      </c>
      <c r="AV301" s="13" t="s">
        <v>167</v>
      </c>
      <c r="AW301" s="13" t="s">
        <v>31</v>
      </c>
      <c r="AX301" s="13" t="s">
        <v>77</v>
      </c>
      <c r="AY301" s="157" t="s">
        <v>160</v>
      </c>
    </row>
    <row r="302" spans="2:65" s="1" customFormat="1" ht="16.5" customHeight="1">
      <c r="B302" s="33"/>
      <c r="C302" s="163" t="s">
        <v>1674</v>
      </c>
      <c r="D302" s="163" t="s">
        <v>200</v>
      </c>
      <c r="E302" s="164" t="s">
        <v>3214</v>
      </c>
      <c r="F302" s="165" t="s">
        <v>3215</v>
      </c>
      <c r="G302" s="166" t="s">
        <v>313</v>
      </c>
      <c r="H302" s="167">
        <v>1</v>
      </c>
      <c r="I302" s="168"/>
      <c r="J302" s="169">
        <f>ROUND(I302*H302,2)</f>
        <v>0</v>
      </c>
      <c r="K302" s="165" t="s">
        <v>166</v>
      </c>
      <c r="L302" s="170"/>
      <c r="M302" s="171" t="s">
        <v>19</v>
      </c>
      <c r="N302" s="172" t="s">
        <v>40</v>
      </c>
      <c r="P302" s="141">
        <f>O302*H302</f>
        <v>0</v>
      </c>
      <c r="Q302" s="141">
        <v>0.157</v>
      </c>
      <c r="R302" s="141">
        <f>Q302*H302</f>
        <v>0.157</v>
      </c>
      <c r="S302" s="141">
        <v>0</v>
      </c>
      <c r="T302" s="142">
        <f>S302*H302</f>
        <v>0</v>
      </c>
      <c r="AR302" s="143" t="s">
        <v>204</v>
      </c>
      <c r="AT302" s="143" t="s">
        <v>200</v>
      </c>
      <c r="AU302" s="143" t="s">
        <v>79</v>
      </c>
      <c r="AY302" s="18" t="s">
        <v>160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77</v>
      </c>
      <c r="BK302" s="144">
        <f>ROUND(I302*H302,2)</f>
        <v>0</v>
      </c>
      <c r="BL302" s="18" t="s">
        <v>167</v>
      </c>
      <c r="BM302" s="143" t="s">
        <v>3216</v>
      </c>
    </row>
    <row r="303" spans="2:65" s="1" customFormat="1" ht="11.25">
      <c r="B303" s="33"/>
      <c r="D303" s="145" t="s">
        <v>169</v>
      </c>
      <c r="F303" s="146" t="s">
        <v>3215</v>
      </c>
      <c r="I303" s="147"/>
      <c r="L303" s="33"/>
      <c r="M303" s="148"/>
      <c r="T303" s="54"/>
      <c r="AT303" s="18" t="s">
        <v>169</v>
      </c>
      <c r="AU303" s="18" t="s">
        <v>79</v>
      </c>
    </row>
    <row r="304" spans="2:65" s="12" customFormat="1" ht="11.25">
      <c r="B304" s="149"/>
      <c r="D304" s="145" t="s">
        <v>171</v>
      </c>
      <c r="E304" s="150" t="s">
        <v>19</v>
      </c>
      <c r="F304" s="151" t="s">
        <v>77</v>
      </c>
      <c r="H304" s="152">
        <v>1</v>
      </c>
      <c r="I304" s="153"/>
      <c r="L304" s="149"/>
      <c r="M304" s="154"/>
      <c r="T304" s="155"/>
      <c r="AT304" s="150" t="s">
        <v>171</v>
      </c>
      <c r="AU304" s="150" t="s">
        <v>79</v>
      </c>
      <c r="AV304" s="12" t="s">
        <v>79</v>
      </c>
      <c r="AW304" s="12" t="s">
        <v>31</v>
      </c>
      <c r="AX304" s="12" t="s">
        <v>77</v>
      </c>
      <c r="AY304" s="150" t="s">
        <v>160</v>
      </c>
    </row>
    <row r="305" spans="2:65" s="1" customFormat="1" ht="16.5" customHeight="1">
      <c r="B305" s="33"/>
      <c r="C305" s="132" t="s">
        <v>1680</v>
      </c>
      <c r="D305" s="132" t="s">
        <v>162</v>
      </c>
      <c r="E305" s="133" t="s">
        <v>3217</v>
      </c>
      <c r="F305" s="134" t="s">
        <v>3218</v>
      </c>
      <c r="G305" s="135" t="s">
        <v>313</v>
      </c>
      <c r="H305" s="136">
        <v>40</v>
      </c>
      <c r="I305" s="137"/>
      <c r="J305" s="138">
        <f>ROUND(I305*H305,2)</f>
        <v>0</v>
      </c>
      <c r="K305" s="134" t="s">
        <v>166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167</v>
      </c>
      <c r="AT305" s="143" t="s">
        <v>162</v>
      </c>
      <c r="AU305" s="143" t="s">
        <v>79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167</v>
      </c>
      <c r="BM305" s="143" t="s">
        <v>3219</v>
      </c>
    </row>
    <row r="306" spans="2:65" s="1" customFormat="1" ht="29.25">
      <c r="B306" s="33"/>
      <c r="D306" s="145" t="s">
        <v>169</v>
      </c>
      <c r="F306" s="146" t="s">
        <v>3220</v>
      </c>
      <c r="I306" s="147"/>
      <c r="L306" s="33"/>
      <c r="M306" s="148"/>
      <c r="T306" s="54"/>
      <c r="AT306" s="18" t="s">
        <v>169</v>
      </c>
      <c r="AU306" s="18" t="s">
        <v>79</v>
      </c>
    </row>
    <row r="307" spans="2:65" s="15" customFormat="1" ht="11.25">
      <c r="B307" s="180"/>
      <c r="D307" s="145" t="s">
        <v>171</v>
      </c>
      <c r="E307" s="181" t="s">
        <v>19</v>
      </c>
      <c r="F307" s="182" t="s">
        <v>3221</v>
      </c>
      <c r="H307" s="181" t="s">
        <v>19</v>
      </c>
      <c r="I307" s="183"/>
      <c r="L307" s="180"/>
      <c r="M307" s="184"/>
      <c r="T307" s="185"/>
      <c r="AT307" s="181" t="s">
        <v>171</v>
      </c>
      <c r="AU307" s="181" t="s">
        <v>79</v>
      </c>
      <c r="AV307" s="15" t="s">
        <v>77</v>
      </c>
      <c r="AW307" s="15" t="s">
        <v>31</v>
      </c>
      <c r="AX307" s="15" t="s">
        <v>69</v>
      </c>
      <c r="AY307" s="181" t="s">
        <v>160</v>
      </c>
    </row>
    <row r="308" spans="2:65" s="12" customFormat="1" ht="11.25">
      <c r="B308" s="149"/>
      <c r="D308" s="145" t="s">
        <v>171</v>
      </c>
      <c r="E308" s="150" t="s">
        <v>19</v>
      </c>
      <c r="F308" s="151" t="s">
        <v>420</v>
      </c>
      <c r="H308" s="152">
        <v>40</v>
      </c>
      <c r="I308" s="153"/>
      <c r="L308" s="149"/>
      <c r="M308" s="154"/>
      <c r="T308" s="155"/>
      <c r="AT308" s="150" t="s">
        <v>171</v>
      </c>
      <c r="AU308" s="150" t="s">
        <v>79</v>
      </c>
      <c r="AV308" s="12" t="s">
        <v>79</v>
      </c>
      <c r="AW308" s="12" t="s">
        <v>31</v>
      </c>
      <c r="AX308" s="12" t="s">
        <v>77</v>
      </c>
      <c r="AY308" s="150" t="s">
        <v>160</v>
      </c>
    </row>
    <row r="309" spans="2:65" s="1" customFormat="1" ht="16.5" customHeight="1">
      <c r="B309" s="33"/>
      <c r="C309" s="163" t="s">
        <v>1688</v>
      </c>
      <c r="D309" s="163" t="s">
        <v>200</v>
      </c>
      <c r="E309" s="164" t="s">
        <v>3222</v>
      </c>
      <c r="F309" s="165" t="s">
        <v>3223</v>
      </c>
      <c r="G309" s="166" t="s">
        <v>3224</v>
      </c>
      <c r="H309" s="167">
        <v>20</v>
      </c>
      <c r="I309" s="168"/>
      <c r="J309" s="169">
        <f>ROUND(I309*H309,2)</f>
        <v>0</v>
      </c>
      <c r="K309" s="165" t="s">
        <v>166</v>
      </c>
      <c r="L309" s="170"/>
      <c r="M309" s="171" t="s">
        <v>19</v>
      </c>
      <c r="N309" s="172" t="s">
        <v>40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204</v>
      </c>
      <c r="AT309" s="143" t="s">
        <v>200</v>
      </c>
      <c r="AU309" s="143" t="s">
        <v>79</v>
      </c>
      <c r="AY309" s="18" t="s">
        <v>160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77</v>
      </c>
      <c r="BK309" s="144">
        <f>ROUND(I309*H309,2)</f>
        <v>0</v>
      </c>
      <c r="BL309" s="18" t="s">
        <v>167</v>
      </c>
      <c r="BM309" s="143" t="s">
        <v>3225</v>
      </c>
    </row>
    <row r="310" spans="2:65" s="1" customFormat="1" ht="11.25">
      <c r="B310" s="33"/>
      <c r="D310" s="145" t="s">
        <v>169</v>
      </c>
      <c r="F310" s="146" t="s">
        <v>3223</v>
      </c>
      <c r="I310" s="147"/>
      <c r="L310" s="33"/>
      <c r="M310" s="148"/>
      <c r="T310" s="54"/>
      <c r="AT310" s="18" t="s">
        <v>169</v>
      </c>
      <c r="AU310" s="18" t="s">
        <v>79</v>
      </c>
    </row>
    <row r="311" spans="2:65" s="12" customFormat="1" ht="11.25">
      <c r="B311" s="149"/>
      <c r="D311" s="145" t="s">
        <v>171</v>
      </c>
      <c r="E311" s="150" t="s">
        <v>19</v>
      </c>
      <c r="F311" s="151" t="s">
        <v>284</v>
      </c>
      <c r="H311" s="152">
        <v>20</v>
      </c>
      <c r="I311" s="153"/>
      <c r="L311" s="149"/>
      <c r="M311" s="154"/>
      <c r="T311" s="155"/>
      <c r="AT311" s="150" t="s">
        <v>171</v>
      </c>
      <c r="AU311" s="150" t="s">
        <v>79</v>
      </c>
      <c r="AV311" s="12" t="s">
        <v>79</v>
      </c>
      <c r="AW311" s="12" t="s">
        <v>31</v>
      </c>
      <c r="AX311" s="12" t="s">
        <v>77</v>
      </c>
      <c r="AY311" s="150" t="s">
        <v>160</v>
      </c>
    </row>
    <row r="312" spans="2:65" s="11" customFormat="1" ht="25.9" customHeight="1">
      <c r="B312" s="120"/>
      <c r="D312" s="121" t="s">
        <v>68</v>
      </c>
      <c r="E312" s="122" t="s">
        <v>540</v>
      </c>
      <c r="F312" s="122" t="s">
        <v>541</v>
      </c>
      <c r="I312" s="123"/>
      <c r="J312" s="124">
        <f>BK312</f>
        <v>0</v>
      </c>
      <c r="L312" s="120"/>
      <c r="M312" s="125"/>
      <c r="P312" s="126">
        <f>SUM(P313:P344)</f>
        <v>0</v>
      </c>
      <c r="R312" s="126">
        <f>SUM(R313:R344)</f>
        <v>0</v>
      </c>
      <c r="T312" s="127">
        <f>SUM(T313:T344)</f>
        <v>0</v>
      </c>
      <c r="AR312" s="121" t="s">
        <v>167</v>
      </c>
      <c r="AT312" s="128" t="s">
        <v>68</v>
      </c>
      <c r="AU312" s="128" t="s">
        <v>69</v>
      </c>
      <c r="AY312" s="121" t="s">
        <v>160</v>
      </c>
      <c r="BK312" s="129">
        <f>SUM(BK313:BK344)</f>
        <v>0</v>
      </c>
    </row>
    <row r="313" spans="2:65" s="1" customFormat="1" ht="24.2" customHeight="1">
      <c r="B313" s="33"/>
      <c r="C313" s="132" t="s">
        <v>1696</v>
      </c>
      <c r="D313" s="132" t="s">
        <v>162</v>
      </c>
      <c r="E313" s="133" t="s">
        <v>446</v>
      </c>
      <c r="F313" s="134" t="s">
        <v>447</v>
      </c>
      <c r="G313" s="135" t="s">
        <v>313</v>
      </c>
      <c r="H313" s="136">
        <v>6</v>
      </c>
      <c r="I313" s="137"/>
      <c r="J313" s="138">
        <f>ROUND(I313*H313,2)</f>
        <v>0</v>
      </c>
      <c r="K313" s="134" t="s">
        <v>166</v>
      </c>
      <c r="L313" s="33"/>
      <c r="M313" s="139" t="s">
        <v>19</v>
      </c>
      <c r="N313" s="140" t="s">
        <v>40</v>
      </c>
      <c r="P313" s="141">
        <f>O313*H313</f>
        <v>0</v>
      </c>
      <c r="Q313" s="141">
        <v>0</v>
      </c>
      <c r="R313" s="141">
        <f>Q313*H313</f>
        <v>0</v>
      </c>
      <c r="S313" s="141">
        <v>0</v>
      </c>
      <c r="T313" s="142">
        <f>S313*H313</f>
        <v>0</v>
      </c>
      <c r="AR313" s="143" t="s">
        <v>268</v>
      </c>
      <c r="AT313" s="143" t="s">
        <v>162</v>
      </c>
      <c r="AU313" s="143" t="s">
        <v>77</v>
      </c>
      <c r="AY313" s="18" t="s">
        <v>160</v>
      </c>
      <c r="BE313" s="144">
        <f>IF(N313="základní",J313,0)</f>
        <v>0</v>
      </c>
      <c r="BF313" s="144">
        <f>IF(N313="snížená",J313,0)</f>
        <v>0</v>
      </c>
      <c r="BG313" s="144">
        <f>IF(N313="zákl. přenesená",J313,0)</f>
        <v>0</v>
      </c>
      <c r="BH313" s="144">
        <f>IF(N313="sníž. přenesená",J313,0)</f>
        <v>0</v>
      </c>
      <c r="BI313" s="144">
        <f>IF(N313="nulová",J313,0)</f>
        <v>0</v>
      </c>
      <c r="BJ313" s="18" t="s">
        <v>77</v>
      </c>
      <c r="BK313" s="144">
        <f>ROUND(I313*H313,2)</f>
        <v>0</v>
      </c>
      <c r="BL313" s="18" t="s">
        <v>268</v>
      </c>
      <c r="BM313" s="143" t="s">
        <v>3226</v>
      </c>
    </row>
    <row r="314" spans="2:65" s="1" customFormat="1" ht="39">
      <c r="B314" s="33"/>
      <c r="D314" s="145" t="s">
        <v>169</v>
      </c>
      <c r="F314" s="146" t="s">
        <v>449</v>
      </c>
      <c r="I314" s="147"/>
      <c r="L314" s="33"/>
      <c r="M314" s="148"/>
      <c r="T314" s="54"/>
      <c r="AT314" s="18" t="s">
        <v>169</v>
      </c>
      <c r="AU314" s="18" t="s">
        <v>77</v>
      </c>
    </row>
    <row r="315" spans="2:65" s="15" customFormat="1" ht="11.25">
      <c r="B315" s="180"/>
      <c r="D315" s="145" t="s">
        <v>171</v>
      </c>
      <c r="E315" s="181" t="s">
        <v>19</v>
      </c>
      <c r="F315" s="182" t="s">
        <v>3227</v>
      </c>
      <c r="H315" s="181" t="s">
        <v>19</v>
      </c>
      <c r="I315" s="183"/>
      <c r="L315" s="180"/>
      <c r="M315" s="184"/>
      <c r="T315" s="185"/>
      <c r="AT315" s="181" t="s">
        <v>171</v>
      </c>
      <c r="AU315" s="181" t="s">
        <v>77</v>
      </c>
      <c r="AV315" s="15" t="s">
        <v>77</v>
      </c>
      <c r="AW315" s="15" t="s">
        <v>31</v>
      </c>
      <c r="AX315" s="15" t="s">
        <v>69</v>
      </c>
      <c r="AY315" s="181" t="s">
        <v>160</v>
      </c>
    </row>
    <row r="316" spans="2:65" s="12" customFormat="1" ht="11.25">
      <c r="B316" s="149"/>
      <c r="D316" s="145" t="s">
        <v>171</v>
      </c>
      <c r="E316" s="150" t="s">
        <v>19</v>
      </c>
      <c r="F316" s="151" t="s">
        <v>77</v>
      </c>
      <c r="H316" s="152">
        <v>1</v>
      </c>
      <c r="I316" s="153"/>
      <c r="L316" s="149"/>
      <c r="M316" s="154"/>
      <c r="T316" s="155"/>
      <c r="AT316" s="150" t="s">
        <v>171</v>
      </c>
      <c r="AU316" s="150" t="s">
        <v>77</v>
      </c>
      <c r="AV316" s="12" t="s">
        <v>79</v>
      </c>
      <c r="AW316" s="12" t="s">
        <v>31</v>
      </c>
      <c r="AX316" s="12" t="s">
        <v>69</v>
      </c>
      <c r="AY316" s="150" t="s">
        <v>160</v>
      </c>
    </row>
    <row r="317" spans="2:65" s="15" customFormat="1" ht="11.25">
      <c r="B317" s="180"/>
      <c r="D317" s="145" t="s">
        <v>171</v>
      </c>
      <c r="E317" s="181" t="s">
        <v>19</v>
      </c>
      <c r="F317" s="182" t="s">
        <v>3228</v>
      </c>
      <c r="H317" s="181" t="s">
        <v>19</v>
      </c>
      <c r="I317" s="183"/>
      <c r="L317" s="180"/>
      <c r="M317" s="184"/>
      <c r="T317" s="185"/>
      <c r="AT317" s="181" t="s">
        <v>171</v>
      </c>
      <c r="AU317" s="181" t="s">
        <v>77</v>
      </c>
      <c r="AV317" s="15" t="s">
        <v>77</v>
      </c>
      <c r="AW317" s="15" t="s">
        <v>31</v>
      </c>
      <c r="AX317" s="15" t="s">
        <v>69</v>
      </c>
      <c r="AY317" s="181" t="s">
        <v>160</v>
      </c>
    </row>
    <row r="318" spans="2:65" s="12" customFormat="1" ht="11.25">
      <c r="B318" s="149"/>
      <c r="D318" s="145" t="s">
        <v>171</v>
      </c>
      <c r="E318" s="150" t="s">
        <v>19</v>
      </c>
      <c r="F318" s="151" t="s">
        <v>77</v>
      </c>
      <c r="H318" s="152">
        <v>1</v>
      </c>
      <c r="I318" s="153"/>
      <c r="L318" s="149"/>
      <c r="M318" s="154"/>
      <c r="T318" s="155"/>
      <c r="AT318" s="150" t="s">
        <v>171</v>
      </c>
      <c r="AU318" s="150" t="s">
        <v>77</v>
      </c>
      <c r="AV318" s="12" t="s">
        <v>79</v>
      </c>
      <c r="AW318" s="12" t="s">
        <v>31</v>
      </c>
      <c r="AX318" s="12" t="s">
        <v>69</v>
      </c>
      <c r="AY318" s="150" t="s">
        <v>160</v>
      </c>
    </row>
    <row r="319" spans="2:65" s="15" customFormat="1" ht="11.25">
      <c r="B319" s="180"/>
      <c r="D319" s="145" t="s">
        <v>171</v>
      </c>
      <c r="E319" s="181" t="s">
        <v>19</v>
      </c>
      <c r="F319" s="182" t="s">
        <v>3229</v>
      </c>
      <c r="H319" s="181" t="s">
        <v>19</v>
      </c>
      <c r="I319" s="183"/>
      <c r="L319" s="180"/>
      <c r="M319" s="184"/>
      <c r="T319" s="185"/>
      <c r="AT319" s="181" t="s">
        <v>171</v>
      </c>
      <c r="AU319" s="181" t="s">
        <v>77</v>
      </c>
      <c r="AV319" s="15" t="s">
        <v>77</v>
      </c>
      <c r="AW319" s="15" t="s">
        <v>31</v>
      </c>
      <c r="AX319" s="15" t="s">
        <v>69</v>
      </c>
      <c r="AY319" s="181" t="s">
        <v>160</v>
      </c>
    </row>
    <row r="320" spans="2:65" s="12" customFormat="1" ht="11.25">
      <c r="B320" s="149"/>
      <c r="D320" s="145" t="s">
        <v>171</v>
      </c>
      <c r="E320" s="150" t="s">
        <v>19</v>
      </c>
      <c r="F320" s="151" t="s">
        <v>77</v>
      </c>
      <c r="H320" s="152">
        <v>1</v>
      </c>
      <c r="I320" s="153"/>
      <c r="L320" s="149"/>
      <c r="M320" s="154"/>
      <c r="T320" s="155"/>
      <c r="AT320" s="150" t="s">
        <v>171</v>
      </c>
      <c r="AU320" s="150" t="s">
        <v>77</v>
      </c>
      <c r="AV320" s="12" t="s">
        <v>79</v>
      </c>
      <c r="AW320" s="12" t="s">
        <v>31</v>
      </c>
      <c r="AX320" s="12" t="s">
        <v>69</v>
      </c>
      <c r="AY320" s="150" t="s">
        <v>160</v>
      </c>
    </row>
    <row r="321" spans="2:65" s="15" customFormat="1" ht="11.25">
      <c r="B321" s="180"/>
      <c r="D321" s="145" t="s">
        <v>171</v>
      </c>
      <c r="E321" s="181" t="s">
        <v>19</v>
      </c>
      <c r="F321" s="182" t="s">
        <v>3230</v>
      </c>
      <c r="H321" s="181" t="s">
        <v>19</v>
      </c>
      <c r="I321" s="183"/>
      <c r="L321" s="180"/>
      <c r="M321" s="184"/>
      <c r="T321" s="185"/>
      <c r="AT321" s="181" t="s">
        <v>171</v>
      </c>
      <c r="AU321" s="181" t="s">
        <v>77</v>
      </c>
      <c r="AV321" s="15" t="s">
        <v>77</v>
      </c>
      <c r="AW321" s="15" t="s">
        <v>31</v>
      </c>
      <c r="AX321" s="15" t="s">
        <v>69</v>
      </c>
      <c r="AY321" s="181" t="s">
        <v>160</v>
      </c>
    </row>
    <row r="322" spans="2:65" s="12" customFormat="1" ht="11.25">
      <c r="B322" s="149"/>
      <c r="D322" s="145" t="s">
        <v>171</v>
      </c>
      <c r="E322" s="150" t="s">
        <v>19</v>
      </c>
      <c r="F322" s="151" t="s">
        <v>77</v>
      </c>
      <c r="H322" s="152">
        <v>1</v>
      </c>
      <c r="I322" s="153"/>
      <c r="L322" s="149"/>
      <c r="M322" s="154"/>
      <c r="T322" s="155"/>
      <c r="AT322" s="150" t="s">
        <v>171</v>
      </c>
      <c r="AU322" s="150" t="s">
        <v>77</v>
      </c>
      <c r="AV322" s="12" t="s">
        <v>79</v>
      </c>
      <c r="AW322" s="12" t="s">
        <v>31</v>
      </c>
      <c r="AX322" s="12" t="s">
        <v>69</v>
      </c>
      <c r="AY322" s="150" t="s">
        <v>160</v>
      </c>
    </row>
    <row r="323" spans="2:65" s="15" customFormat="1" ht="11.25">
      <c r="B323" s="180"/>
      <c r="D323" s="145" t="s">
        <v>171</v>
      </c>
      <c r="E323" s="181" t="s">
        <v>19</v>
      </c>
      <c r="F323" s="182" t="s">
        <v>3231</v>
      </c>
      <c r="H323" s="181" t="s">
        <v>19</v>
      </c>
      <c r="I323" s="183"/>
      <c r="L323" s="180"/>
      <c r="M323" s="184"/>
      <c r="T323" s="185"/>
      <c r="AT323" s="181" t="s">
        <v>171</v>
      </c>
      <c r="AU323" s="181" t="s">
        <v>77</v>
      </c>
      <c r="AV323" s="15" t="s">
        <v>77</v>
      </c>
      <c r="AW323" s="15" t="s">
        <v>31</v>
      </c>
      <c r="AX323" s="15" t="s">
        <v>69</v>
      </c>
      <c r="AY323" s="181" t="s">
        <v>160</v>
      </c>
    </row>
    <row r="324" spans="2:65" s="12" customFormat="1" ht="11.25">
      <c r="B324" s="149"/>
      <c r="D324" s="145" t="s">
        <v>171</v>
      </c>
      <c r="E324" s="150" t="s">
        <v>19</v>
      </c>
      <c r="F324" s="151" t="s">
        <v>77</v>
      </c>
      <c r="H324" s="152">
        <v>1</v>
      </c>
      <c r="I324" s="153"/>
      <c r="L324" s="149"/>
      <c r="M324" s="154"/>
      <c r="T324" s="155"/>
      <c r="AT324" s="150" t="s">
        <v>171</v>
      </c>
      <c r="AU324" s="150" t="s">
        <v>77</v>
      </c>
      <c r="AV324" s="12" t="s">
        <v>79</v>
      </c>
      <c r="AW324" s="12" t="s">
        <v>31</v>
      </c>
      <c r="AX324" s="12" t="s">
        <v>69</v>
      </c>
      <c r="AY324" s="150" t="s">
        <v>160</v>
      </c>
    </row>
    <row r="325" spans="2:65" s="15" customFormat="1" ht="11.25">
      <c r="B325" s="180"/>
      <c r="D325" s="145" t="s">
        <v>171</v>
      </c>
      <c r="E325" s="181" t="s">
        <v>19</v>
      </c>
      <c r="F325" s="182" t="s">
        <v>3232</v>
      </c>
      <c r="H325" s="181" t="s">
        <v>19</v>
      </c>
      <c r="I325" s="183"/>
      <c r="L325" s="180"/>
      <c r="M325" s="184"/>
      <c r="T325" s="185"/>
      <c r="AT325" s="181" t="s">
        <v>171</v>
      </c>
      <c r="AU325" s="181" t="s">
        <v>77</v>
      </c>
      <c r="AV325" s="15" t="s">
        <v>77</v>
      </c>
      <c r="AW325" s="15" t="s">
        <v>31</v>
      </c>
      <c r="AX325" s="15" t="s">
        <v>69</v>
      </c>
      <c r="AY325" s="181" t="s">
        <v>160</v>
      </c>
    </row>
    <row r="326" spans="2:65" s="12" customFormat="1" ht="11.25">
      <c r="B326" s="149"/>
      <c r="D326" s="145" t="s">
        <v>171</v>
      </c>
      <c r="E326" s="150" t="s">
        <v>19</v>
      </c>
      <c r="F326" s="151" t="s">
        <v>77</v>
      </c>
      <c r="H326" s="152">
        <v>1</v>
      </c>
      <c r="I326" s="153"/>
      <c r="L326" s="149"/>
      <c r="M326" s="154"/>
      <c r="T326" s="155"/>
      <c r="AT326" s="150" t="s">
        <v>171</v>
      </c>
      <c r="AU326" s="150" t="s">
        <v>77</v>
      </c>
      <c r="AV326" s="12" t="s">
        <v>79</v>
      </c>
      <c r="AW326" s="12" t="s">
        <v>31</v>
      </c>
      <c r="AX326" s="12" t="s">
        <v>69</v>
      </c>
      <c r="AY326" s="150" t="s">
        <v>160</v>
      </c>
    </row>
    <row r="327" spans="2:65" s="13" customFormat="1" ht="11.25">
      <c r="B327" s="156"/>
      <c r="D327" s="145" t="s">
        <v>171</v>
      </c>
      <c r="E327" s="157" t="s">
        <v>19</v>
      </c>
      <c r="F327" s="158" t="s">
        <v>184</v>
      </c>
      <c r="H327" s="159">
        <v>6</v>
      </c>
      <c r="I327" s="160"/>
      <c r="L327" s="156"/>
      <c r="M327" s="161"/>
      <c r="T327" s="162"/>
      <c r="AT327" s="157" t="s">
        <v>171</v>
      </c>
      <c r="AU327" s="157" t="s">
        <v>77</v>
      </c>
      <c r="AV327" s="13" t="s">
        <v>167</v>
      </c>
      <c r="AW327" s="13" t="s">
        <v>31</v>
      </c>
      <c r="AX327" s="13" t="s">
        <v>77</v>
      </c>
      <c r="AY327" s="157" t="s">
        <v>160</v>
      </c>
    </row>
    <row r="328" spans="2:65" s="1" customFormat="1" ht="24.2" customHeight="1">
      <c r="B328" s="33"/>
      <c r="C328" s="132" t="s">
        <v>1701</v>
      </c>
      <c r="D328" s="132" t="s">
        <v>162</v>
      </c>
      <c r="E328" s="133" t="s">
        <v>453</v>
      </c>
      <c r="F328" s="134" t="s">
        <v>454</v>
      </c>
      <c r="G328" s="135" t="s">
        <v>313</v>
      </c>
      <c r="H328" s="136">
        <v>39</v>
      </c>
      <c r="I328" s="137"/>
      <c r="J328" s="138">
        <f>ROUND(I328*H328,2)</f>
        <v>0</v>
      </c>
      <c r="K328" s="134" t="s">
        <v>166</v>
      </c>
      <c r="L328" s="33"/>
      <c r="M328" s="139" t="s">
        <v>19</v>
      </c>
      <c r="N328" s="140" t="s">
        <v>40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268</v>
      </c>
      <c r="AT328" s="143" t="s">
        <v>162</v>
      </c>
      <c r="AU328" s="143" t="s">
        <v>77</v>
      </c>
      <c r="AY328" s="18" t="s">
        <v>160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8" t="s">
        <v>77</v>
      </c>
      <c r="BK328" s="144">
        <f>ROUND(I328*H328,2)</f>
        <v>0</v>
      </c>
      <c r="BL328" s="18" t="s">
        <v>268</v>
      </c>
      <c r="BM328" s="143" t="s">
        <v>3233</v>
      </c>
    </row>
    <row r="329" spans="2:65" s="1" customFormat="1" ht="39">
      <c r="B329" s="33"/>
      <c r="D329" s="145" t="s">
        <v>169</v>
      </c>
      <c r="F329" s="146" t="s">
        <v>456</v>
      </c>
      <c r="I329" s="147"/>
      <c r="L329" s="33"/>
      <c r="M329" s="148"/>
      <c r="T329" s="54"/>
      <c r="AT329" s="18" t="s">
        <v>169</v>
      </c>
      <c r="AU329" s="18" t="s">
        <v>77</v>
      </c>
    </row>
    <row r="330" spans="2:65" s="15" customFormat="1" ht="11.25">
      <c r="B330" s="180"/>
      <c r="D330" s="145" t="s">
        <v>171</v>
      </c>
      <c r="E330" s="181" t="s">
        <v>19</v>
      </c>
      <c r="F330" s="182" t="s">
        <v>3227</v>
      </c>
      <c r="H330" s="181" t="s">
        <v>19</v>
      </c>
      <c r="I330" s="183"/>
      <c r="L330" s="180"/>
      <c r="M330" s="184"/>
      <c r="T330" s="185"/>
      <c r="AT330" s="181" t="s">
        <v>171</v>
      </c>
      <c r="AU330" s="181" t="s">
        <v>77</v>
      </c>
      <c r="AV330" s="15" t="s">
        <v>77</v>
      </c>
      <c r="AW330" s="15" t="s">
        <v>31</v>
      </c>
      <c r="AX330" s="15" t="s">
        <v>69</v>
      </c>
      <c r="AY330" s="181" t="s">
        <v>160</v>
      </c>
    </row>
    <row r="331" spans="2:65" s="12" customFormat="1" ht="11.25">
      <c r="B331" s="149"/>
      <c r="D331" s="145" t="s">
        <v>171</v>
      </c>
      <c r="E331" s="150" t="s">
        <v>19</v>
      </c>
      <c r="F331" s="151" t="s">
        <v>3234</v>
      </c>
      <c r="H331" s="152">
        <v>13</v>
      </c>
      <c r="I331" s="153"/>
      <c r="L331" s="149"/>
      <c r="M331" s="154"/>
      <c r="T331" s="155"/>
      <c r="AT331" s="150" t="s">
        <v>171</v>
      </c>
      <c r="AU331" s="150" t="s">
        <v>77</v>
      </c>
      <c r="AV331" s="12" t="s">
        <v>79</v>
      </c>
      <c r="AW331" s="12" t="s">
        <v>31</v>
      </c>
      <c r="AX331" s="12" t="s">
        <v>69</v>
      </c>
      <c r="AY331" s="150" t="s">
        <v>160</v>
      </c>
    </row>
    <row r="332" spans="2:65" s="15" customFormat="1" ht="11.25">
      <c r="B332" s="180"/>
      <c r="D332" s="145" t="s">
        <v>171</v>
      </c>
      <c r="E332" s="181" t="s">
        <v>19</v>
      </c>
      <c r="F332" s="182" t="s">
        <v>3228</v>
      </c>
      <c r="H332" s="181" t="s">
        <v>19</v>
      </c>
      <c r="I332" s="183"/>
      <c r="L332" s="180"/>
      <c r="M332" s="184"/>
      <c r="T332" s="185"/>
      <c r="AT332" s="181" t="s">
        <v>171</v>
      </c>
      <c r="AU332" s="181" t="s">
        <v>77</v>
      </c>
      <c r="AV332" s="15" t="s">
        <v>77</v>
      </c>
      <c r="AW332" s="15" t="s">
        <v>31</v>
      </c>
      <c r="AX332" s="15" t="s">
        <v>69</v>
      </c>
      <c r="AY332" s="181" t="s">
        <v>160</v>
      </c>
    </row>
    <row r="333" spans="2:65" s="12" customFormat="1" ht="11.25">
      <c r="B333" s="149"/>
      <c r="D333" s="145" t="s">
        <v>171</v>
      </c>
      <c r="E333" s="150" t="s">
        <v>19</v>
      </c>
      <c r="F333" s="151" t="s">
        <v>3234</v>
      </c>
      <c r="H333" s="152">
        <v>13</v>
      </c>
      <c r="I333" s="153"/>
      <c r="L333" s="149"/>
      <c r="M333" s="154"/>
      <c r="T333" s="155"/>
      <c r="AT333" s="150" t="s">
        <v>171</v>
      </c>
      <c r="AU333" s="150" t="s">
        <v>77</v>
      </c>
      <c r="AV333" s="12" t="s">
        <v>79</v>
      </c>
      <c r="AW333" s="12" t="s">
        <v>31</v>
      </c>
      <c r="AX333" s="12" t="s">
        <v>69</v>
      </c>
      <c r="AY333" s="150" t="s">
        <v>160</v>
      </c>
    </row>
    <row r="334" spans="2:65" s="15" customFormat="1" ht="11.25">
      <c r="B334" s="180"/>
      <c r="D334" s="145" t="s">
        <v>171</v>
      </c>
      <c r="E334" s="181" t="s">
        <v>19</v>
      </c>
      <c r="F334" s="182" t="s">
        <v>3229</v>
      </c>
      <c r="H334" s="181" t="s">
        <v>19</v>
      </c>
      <c r="I334" s="183"/>
      <c r="L334" s="180"/>
      <c r="M334" s="184"/>
      <c r="T334" s="185"/>
      <c r="AT334" s="181" t="s">
        <v>171</v>
      </c>
      <c r="AU334" s="181" t="s">
        <v>77</v>
      </c>
      <c r="AV334" s="15" t="s">
        <v>77</v>
      </c>
      <c r="AW334" s="15" t="s">
        <v>31</v>
      </c>
      <c r="AX334" s="15" t="s">
        <v>69</v>
      </c>
      <c r="AY334" s="181" t="s">
        <v>160</v>
      </c>
    </row>
    <row r="335" spans="2:65" s="12" customFormat="1" ht="11.25">
      <c r="B335" s="149"/>
      <c r="D335" s="145" t="s">
        <v>171</v>
      </c>
      <c r="E335" s="150" t="s">
        <v>19</v>
      </c>
      <c r="F335" s="151" t="s">
        <v>3234</v>
      </c>
      <c r="H335" s="152">
        <v>13</v>
      </c>
      <c r="I335" s="153"/>
      <c r="L335" s="149"/>
      <c r="M335" s="154"/>
      <c r="T335" s="155"/>
      <c r="AT335" s="150" t="s">
        <v>171</v>
      </c>
      <c r="AU335" s="150" t="s">
        <v>77</v>
      </c>
      <c r="AV335" s="12" t="s">
        <v>79</v>
      </c>
      <c r="AW335" s="12" t="s">
        <v>31</v>
      </c>
      <c r="AX335" s="12" t="s">
        <v>69</v>
      </c>
      <c r="AY335" s="150" t="s">
        <v>160</v>
      </c>
    </row>
    <row r="336" spans="2:65" s="13" customFormat="1" ht="11.25">
      <c r="B336" s="156"/>
      <c r="D336" s="145" t="s">
        <v>171</v>
      </c>
      <c r="E336" s="157" t="s">
        <v>19</v>
      </c>
      <c r="F336" s="158" t="s">
        <v>184</v>
      </c>
      <c r="H336" s="159">
        <v>39</v>
      </c>
      <c r="I336" s="160"/>
      <c r="L336" s="156"/>
      <c r="M336" s="161"/>
      <c r="T336" s="162"/>
      <c r="AT336" s="157" t="s">
        <v>171</v>
      </c>
      <c r="AU336" s="157" t="s">
        <v>77</v>
      </c>
      <c r="AV336" s="13" t="s">
        <v>167</v>
      </c>
      <c r="AW336" s="13" t="s">
        <v>31</v>
      </c>
      <c r="AX336" s="13" t="s">
        <v>77</v>
      </c>
      <c r="AY336" s="157" t="s">
        <v>160</v>
      </c>
    </row>
    <row r="337" spans="2:65" s="1" customFormat="1" ht="24.2" customHeight="1">
      <c r="B337" s="33"/>
      <c r="C337" s="132" t="s">
        <v>1707</v>
      </c>
      <c r="D337" s="132" t="s">
        <v>162</v>
      </c>
      <c r="E337" s="133" t="s">
        <v>266</v>
      </c>
      <c r="F337" s="134" t="s">
        <v>267</v>
      </c>
      <c r="G337" s="135" t="s">
        <v>233</v>
      </c>
      <c r="H337" s="136">
        <v>19.404</v>
      </c>
      <c r="I337" s="137"/>
      <c r="J337" s="138">
        <f>ROUND(I337*H337,2)</f>
        <v>0</v>
      </c>
      <c r="K337" s="134" t="s">
        <v>166</v>
      </c>
      <c r="L337" s="33"/>
      <c r="M337" s="139" t="s">
        <v>19</v>
      </c>
      <c r="N337" s="140" t="s">
        <v>40</v>
      </c>
      <c r="P337" s="141">
        <f>O337*H337</f>
        <v>0</v>
      </c>
      <c r="Q337" s="141">
        <v>0</v>
      </c>
      <c r="R337" s="141">
        <f>Q337*H337</f>
        <v>0</v>
      </c>
      <c r="S337" s="141">
        <v>0</v>
      </c>
      <c r="T337" s="142">
        <f>S337*H337</f>
        <v>0</v>
      </c>
      <c r="AR337" s="143" t="s">
        <v>268</v>
      </c>
      <c r="AT337" s="143" t="s">
        <v>162</v>
      </c>
      <c r="AU337" s="143" t="s">
        <v>77</v>
      </c>
      <c r="AY337" s="18" t="s">
        <v>160</v>
      </c>
      <c r="BE337" s="144">
        <f>IF(N337="základní",J337,0)</f>
        <v>0</v>
      </c>
      <c r="BF337" s="144">
        <f>IF(N337="snížená",J337,0)</f>
        <v>0</v>
      </c>
      <c r="BG337" s="144">
        <f>IF(N337="zákl. přenesená",J337,0)</f>
        <v>0</v>
      </c>
      <c r="BH337" s="144">
        <f>IF(N337="sníž. přenesená",J337,0)</f>
        <v>0</v>
      </c>
      <c r="BI337" s="144">
        <f>IF(N337="nulová",J337,0)</f>
        <v>0</v>
      </c>
      <c r="BJ337" s="18" t="s">
        <v>77</v>
      </c>
      <c r="BK337" s="144">
        <f>ROUND(I337*H337,2)</f>
        <v>0</v>
      </c>
      <c r="BL337" s="18" t="s">
        <v>268</v>
      </c>
      <c r="BM337" s="143" t="s">
        <v>3235</v>
      </c>
    </row>
    <row r="338" spans="2:65" s="1" customFormat="1" ht="29.25">
      <c r="B338" s="33"/>
      <c r="D338" s="145" t="s">
        <v>169</v>
      </c>
      <c r="F338" s="146" t="s">
        <v>270</v>
      </c>
      <c r="I338" s="147"/>
      <c r="L338" s="33"/>
      <c r="M338" s="148"/>
      <c r="T338" s="54"/>
      <c r="AT338" s="18" t="s">
        <v>169</v>
      </c>
      <c r="AU338" s="18" t="s">
        <v>77</v>
      </c>
    </row>
    <row r="339" spans="2:65" s="15" customFormat="1" ht="11.25">
      <c r="B339" s="180"/>
      <c r="D339" s="145" t="s">
        <v>171</v>
      </c>
      <c r="E339" s="181" t="s">
        <v>19</v>
      </c>
      <c r="F339" s="182" t="s">
        <v>3236</v>
      </c>
      <c r="H339" s="181" t="s">
        <v>19</v>
      </c>
      <c r="I339" s="183"/>
      <c r="L339" s="180"/>
      <c r="M339" s="184"/>
      <c r="T339" s="185"/>
      <c r="AT339" s="181" t="s">
        <v>171</v>
      </c>
      <c r="AU339" s="181" t="s">
        <v>77</v>
      </c>
      <c r="AV339" s="15" t="s">
        <v>77</v>
      </c>
      <c r="AW339" s="15" t="s">
        <v>31</v>
      </c>
      <c r="AX339" s="15" t="s">
        <v>69</v>
      </c>
      <c r="AY339" s="181" t="s">
        <v>160</v>
      </c>
    </row>
    <row r="340" spans="2:65" s="12" customFormat="1" ht="11.25">
      <c r="B340" s="149"/>
      <c r="D340" s="145" t="s">
        <v>171</v>
      </c>
      <c r="E340" s="150" t="s">
        <v>19</v>
      </c>
      <c r="F340" s="151" t="s">
        <v>3237</v>
      </c>
      <c r="H340" s="152">
        <v>19.404</v>
      </c>
      <c r="I340" s="153"/>
      <c r="L340" s="149"/>
      <c r="M340" s="154"/>
      <c r="T340" s="155"/>
      <c r="AT340" s="150" t="s">
        <v>171</v>
      </c>
      <c r="AU340" s="150" t="s">
        <v>77</v>
      </c>
      <c r="AV340" s="12" t="s">
        <v>79</v>
      </c>
      <c r="AW340" s="12" t="s">
        <v>31</v>
      </c>
      <c r="AX340" s="12" t="s">
        <v>77</v>
      </c>
      <c r="AY340" s="150" t="s">
        <v>160</v>
      </c>
    </row>
    <row r="341" spans="2:65" s="1" customFormat="1" ht="24.2" customHeight="1">
      <c r="B341" s="33"/>
      <c r="C341" s="132" t="s">
        <v>1713</v>
      </c>
      <c r="D341" s="132" t="s">
        <v>162</v>
      </c>
      <c r="E341" s="133" t="s">
        <v>274</v>
      </c>
      <c r="F341" s="134" t="s">
        <v>275</v>
      </c>
      <c r="G341" s="135" t="s">
        <v>233</v>
      </c>
      <c r="H341" s="136">
        <v>19.404</v>
      </c>
      <c r="I341" s="137"/>
      <c r="J341" s="138">
        <f>ROUND(I341*H341,2)</f>
        <v>0</v>
      </c>
      <c r="K341" s="134" t="s">
        <v>166</v>
      </c>
      <c r="L341" s="33"/>
      <c r="M341" s="139" t="s">
        <v>19</v>
      </c>
      <c r="N341" s="140" t="s">
        <v>40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268</v>
      </c>
      <c r="AT341" s="143" t="s">
        <v>162</v>
      </c>
      <c r="AU341" s="143" t="s">
        <v>77</v>
      </c>
      <c r="AY341" s="18" t="s">
        <v>160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8" t="s">
        <v>77</v>
      </c>
      <c r="BK341" s="144">
        <f>ROUND(I341*H341,2)</f>
        <v>0</v>
      </c>
      <c r="BL341" s="18" t="s">
        <v>268</v>
      </c>
      <c r="BM341" s="143" t="s">
        <v>3238</v>
      </c>
    </row>
    <row r="342" spans="2:65" s="1" customFormat="1" ht="39">
      <c r="B342" s="33"/>
      <c r="D342" s="145" t="s">
        <v>169</v>
      </c>
      <c r="F342" s="146" t="s">
        <v>277</v>
      </c>
      <c r="I342" s="147"/>
      <c r="L342" s="33"/>
      <c r="M342" s="148"/>
      <c r="T342" s="54"/>
      <c r="AT342" s="18" t="s">
        <v>169</v>
      </c>
      <c r="AU342" s="18" t="s">
        <v>77</v>
      </c>
    </row>
    <row r="343" spans="2:65" s="15" customFormat="1" ht="11.25">
      <c r="B343" s="180"/>
      <c r="D343" s="145" t="s">
        <v>171</v>
      </c>
      <c r="E343" s="181" t="s">
        <v>19</v>
      </c>
      <c r="F343" s="182" t="s">
        <v>3239</v>
      </c>
      <c r="H343" s="181" t="s">
        <v>19</v>
      </c>
      <c r="I343" s="183"/>
      <c r="L343" s="180"/>
      <c r="M343" s="184"/>
      <c r="T343" s="185"/>
      <c r="AT343" s="181" t="s">
        <v>171</v>
      </c>
      <c r="AU343" s="181" t="s">
        <v>77</v>
      </c>
      <c r="AV343" s="15" t="s">
        <v>77</v>
      </c>
      <c r="AW343" s="15" t="s">
        <v>31</v>
      </c>
      <c r="AX343" s="15" t="s">
        <v>69</v>
      </c>
      <c r="AY343" s="181" t="s">
        <v>160</v>
      </c>
    </row>
    <row r="344" spans="2:65" s="12" customFormat="1" ht="11.25">
      <c r="B344" s="149"/>
      <c r="D344" s="145" t="s">
        <v>171</v>
      </c>
      <c r="E344" s="150" t="s">
        <v>19</v>
      </c>
      <c r="F344" s="151" t="s">
        <v>3240</v>
      </c>
      <c r="H344" s="152">
        <v>19.404</v>
      </c>
      <c r="I344" s="153"/>
      <c r="L344" s="149"/>
      <c r="M344" s="189"/>
      <c r="N344" s="190"/>
      <c r="O344" s="190"/>
      <c r="P344" s="190"/>
      <c r="Q344" s="190"/>
      <c r="R344" s="190"/>
      <c r="S344" s="190"/>
      <c r="T344" s="191"/>
      <c r="AT344" s="150" t="s">
        <v>171</v>
      </c>
      <c r="AU344" s="150" t="s">
        <v>77</v>
      </c>
      <c r="AV344" s="12" t="s">
        <v>79</v>
      </c>
      <c r="AW344" s="12" t="s">
        <v>31</v>
      </c>
      <c r="AX344" s="12" t="s">
        <v>77</v>
      </c>
      <c r="AY344" s="150" t="s">
        <v>160</v>
      </c>
    </row>
    <row r="345" spans="2:65" s="1" customFormat="1" ht="6.95" customHeight="1">
      <c r="B345" s="42"/>
      <c r="C345" s="43"/>
      <c r="D345" s="43"/>
      <c r="E345" s="43"/>
      <c r="F345" s="43"/>
      <c r="G345" s="43"/>
      <c r="H345" s="43"/>
      <c r="I345" s="43"/>
      <c r="J345" s="43"/>
      <c r="K345" s="43"/>
      <c r="L345" s="33"/>
    </row>
  </sheetData>
  <sheetProtection algorithmName="SHA-512" hashValue="iYkI3/gq6My8k6Ovvj0owvOr+ZuZtEeBsbpoE3XIxJhsy08gZvQPScTE8CIr+em4waz2VT5wkCC0b2NldrgvmA==" saltValue="DMba/JSJxR/YJUzjRmKWIhEaqJ1af6YdiajJ1mZ9wTuinW1ayPsMkFezTAczYoESXCo+w2j9RPBsxQU68hS31Q==" spinCount="100000" sheet="1" objects="1" scenarios="1" formatColumns="0" formatRows="0" autoFilter="0"/>
  <autoFilter ref="C81:K344" xr:uid="{00000000-0009-0000-0000-00000C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B2:BM33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115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3241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ROUND(J131,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ROUND((SUM(BE131:BE333)),  2)</f>
        <v>0</v>
      </c>
      <c r="I33" s="94">
        <v>0.21</v>
      </c>
      <c r="J33" s="84">
        <f>ROUND(((SUM(BE131:BE333))*I33),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ROUND((SUM(BF131:BF333)),  2)</f>
        <v>0</v>
      </c>
      <c r="I34" s="94">
        <v>0.12</v>
      </c>
      <c r="J34" s="84">
        <f>ROUND(((SUM(BF131:BF333))*I34),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ROUND((SUM(BG131:BG333)),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ROUND((SUM(BH131:BH333)),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ROUND((SUM(BI131:BI333)),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01-86-01 - ZAST Bílý Kostel nad Nisou - oprava osvětlení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J131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3242</v>
      </c>
      <c r="E60" s="106"/>
      <c r="F60" s="106"/>
      <c r="G60" s="106"/>
      <c r="H60" s="106"/>
      <c r="I60" s="106"/>
      <c r="J60" s="107">
        <f>J132</f>
        <v>0</v>
      </c>
      <c r="L60" s="104"/>
    </row>
    <row r="61" spans="2:47" s="9" customFormat="1" ht="19.899999999999999" customHeight="1">
      <c r="B61" s="108"/>
      <c r="D61" s="109" t="s">
        <v>3243</v>
      </c>
      <c r="E61" s="110"/>
      <c r="F61" s="110"/>
      <c r="G61" s="110"/>
      <c r="H61" s="110"/>
      <c r="I61" s="110"/>
      <c r="J61" s="111">
        <f>J133</f>
        <v>0</v>
      </c>
      <c r="L61" s="108"/>
    </row>
    <row r="62" spans="2:47" s="9" customFormat="1" ht="19.899999999999999" customHeight="1">
      <c r="B62" s="108"/>
      <c r="D62" s="109" t="s">
        <v>3244</v>
      </c>
      <c r="E62" s="110"/>
      <c r="F62" s="110"/>
      <c r="G62" s="110"/>
      <c r="H62" s="110"/>
      <c r="I62" s="110"/>
      <c r="J62" s="111">
        <f>J136</f>
        <v>0</v>
      </c>
      <c r="L62" s="108"/>
    </row>
    <row r="63" spans="2:47" s="9" customFormat="1" ht="14.85" customHeight="1">
      <c r="B63" s="108"/>
      <c r="D63" s="109" t="s">
        <v>3245</v>
      </c>
      <c r="E63" s="110"/>
      <c r="F63" s="110"/>
      <c r="G63" s="110"/>
      <c r="H63" s="110"/>
      <c r="I63" s="110"/>
      <c r="J63" s="111">
        <f>J137</f>
        <v>0</v>
      </c>
      <c r="L63" s="108"/>
    </row>
    <row r="64" spans="2:47" s="9" customFormat="1" ht="14.85" customHeight="1">
      <c r="B64" s="108"/>
      <c r="D64" s="109" t="s">
        <v>3246</v>
      </c>
      <c r="E64" s="110"/>
      <c r="F64" s="110"/>
      <c r="G64" s="110"/>
      <c r="H64" s="110"/>
      <c r="I64" s="110"/>
      <c r="J64" s="111">
        <f>J156</f>
        <v>0</v>
      </c>
      <c r="L64" s="108"/>
    </row>
    <row r="65" spans="2:12" s="9" customFormat="1" ht="14.85" customHeight="1">
      <c r="B65" s="108"/>
      <c r="D65" s="109" t="s">
        <v>3247</v>
      </c>
      <c r="E65" s="110"/>
      <c r="F65" s="110"/>
      <c r="G65" s="110"/>
      <c r="H65" s="110"/>
      <c r="I65" s="110"/>
      <c r="J65" s="111">
        <f>J163</f>
        <v>0</v>
      </c>
      <c r="L65" s="108"/>
    </row>
    <row r="66" spans="2:12" s="9" customFormat="1" ht="14.85" customHeight="1">
      <c r="B66" s="108"/>
      <c r="D66" s="109" t="s">
        <v>3248</v>
      </c>
      <c r="E66" s="110"/>
      <c r="F66" s="110"/>
      <c r="G66" s="110"/>
      <c r="H66" s="110"/>
      <c r="I66" s="110"/>
      <c r="J66" s="111">
        <f>J168</f>
        <v>0</v>
      </c>
      <c r="L66" s="108"/>
    </row>
    <row r="67" spans="2:12" s="9" customFormat="1" ht="14.85" customHeight="1">
      <c r="B67" s="108"/>
      <c r="D67" s="109" t="s">
        <v>3249</v>
      </c>
      <c r="E67" s="110"/>
      <c r="F67" s="110"/>
      <c r="G67" s="110"/>
      <c r="H67" s="110"/>
      <c r="I67" s="110"/>
      <c r="J67" s="111">
        <f>J175</f>
        <v>0</v>
      </c>
      <c r="L67" s="108"/>
    </row>
    <row r="68" spans="2:12" s="9" customFormat="1" ht="14.85" customHeight="1">
      <c r="B68" s="108"/>
      <c r="D68" s="109" t="s">
        <v>3250</v>
      </c>
      <c r="E68" s="110"/>
      <c r="F68" s="110"/>
      <c r="G68" s="110"/>
      <c r="H68" s="110"/>
      <c r="I68" s="110"/>
      <c r="J68" s="111">
        <f>J182</f>
        <v>0</v>
      </c>
      <c r="L68" s="108"/>
    </row>
    <row r="69" spans="2:12" s="9" customFormat="1" ht="14.85" customHeight="1">
      <c r="B69" s="108"/>
      <c r="D69" s="109" t="s">
        <v>3251</v>
      </c>
      <c r="E69" s="110"/>
      <c r="F69" s="110"/>
      <c r="G69" s="110"/>
      <c r="H69" s="110"/>
      <c r="I69" s="110"/>
      <c r="J69" s="111">
        <f>J193</f>
        <v>0</v>
      </c>
      <c r="L69" s="108"/>
    </row>
    <row r="70" spans="2:12" s="8" customFormat="1" ht="24.95" customHeight="1">
      <c r="B70" s="104"/>
      <c r="D70" s="105" t="s">
        <v>3252</v>
      </c>
      <c r="E70" s="106"/>
      <c r="F70" s="106"/>
      <c r="G70" s="106"/>
      <c r="H70" s="106"/>
      <c r="I70" s="106"/>
      <c r="J70" s="107">
        <f>J196</f>
        <v>0</v>
      </c>
      <c r="L70" s="104"/>
    </row>
    <row r="71" spans="2:12" s="9" customFormat="1" ht="19.899999999999999" customHeight="1">
      <c r="B71" s="108"/>
      <c r="D71" s="109" t="s">
        <v>3253</v>
      </c>
      <c r="E71" s="110"/>
      <c r="F71" s="110"/>
      <c r="G71" s="110"/>
      <c r="H71" s="110"/>
      <c r="I71" s="110"/>
      <c r="J71" s="111">
        <f>J197</f>
        <v>0</v>
      </c>
      <c r="L71" s="108"/>
    </row>
    <row r="72" spans="2:12" s="9" customFormat="1" ht="14.85" customHeight="1">
      <c r="B72" s="108"/>
      <c r="D72" s="109" t="s">
        <v>3254</v>
      </c>
      <c r="E72" s="110"/>
      <c r="F72" s="110"/>
      <c r="G72" s="110"/>
      <c r="H72" s="110"/>
      <c r="I72" s="110"/>
      <c r="J72" s="111">
        <f>J198</f>
        <v>0</v>
      </c>
      <c r="L72" s="108"/>
    </row>
    <row r="73" spans="2:12" s="9" customFormat="1" ht="14.85" customHeight="1">
      <c r="B73" s="108"/>
      <c r="D73" s="109" t="s">
        <v>3255</v>
      </c>
      <c r="E73" s="110"/>
      <c r="F73" s="110"/>
      <c r="G73" s="110"/>
      <c r="H73" s="110"/>
      <c r="I73" s="110"/>
      <c r="J73" s="111">
        <f>J201</f>
        <v>0</v>
      </c>
      <c r="L73" s="108"/>
    </row>
    <row r="74" spans="2:12" s="9" customFormat="1" ht="14.85" customHeight="1">
      <c r="B74" s="108"/>
      <c r="D74" s="109" t="s">
        <v>3256</v>
      </c>
      <c r="E74" s="110"/>
      <c r="F74" s="110"/>
      <c r="G74" s="110"/>
      <c r="H74" s="110"/>
      <c r="I74" s="110"/>
      <c r="J74" s="111">
        <f>J204</f>
        <v>0</v>
      </c>
      <c r="L74" s="108"/>
    </row>
    <row r="75" spans="2:12" s="9" customFormat="1" ht="14.85" customHeight="1">
      <c r="B75" s="108"/>
      <c r="D75" s="109" t="s">
        <v>3257</v>
      </c>
      <c r="E75" s="110"/>
      <c r="F75" s="110"/>
      <c r="G75" s="110"/>
      <c r="H75" s="110"/>
      <c r="I75" s="110"/>
      <c r="J75" s="111">
        <f>J205</f>
        <v>0</v>
      </c>
      <c r="L75" s="108"/>
    </row>
    <row r="76" spans="2:12" s="9" customFormat="1" ht="14.85" customHeight="1">
      <c r="B76" s="108"/>
      <c r="D76" s="109" t="s">
        <v>3258</v>
      </c>
      <c r="E76" s="110"/>
      <c r="F76" s="110"/>
      <c r="G76" s="110"/>
      <c r="H76" s="110"/>
      <c r="I76" s="110"/>
      <c r="J76" s="111">
        <f>J208</f>
        <v>0</v>
      </c>
      <c r="L76" s="108"/>
    </row>
    <row r="77" spans="2:12" s="9" customFormat="1" ht="14.85" customHeight="1">
      <c r="B77" s="108"/>
      <c r="D77" s="109" t="s">
        <v>3259</v>
      </c>
      <c r="E77" s="110"/>
      <c r="F77" s="110"/>
      <c r="G77" s="110"/>
      <c r="H77" s="110"/>
      <c r="I77" s="110"/>
      <c r="J77" s="111">
        <f>J211</f>
        <v>0</v>
      </c>
      <c r="L77" s="108"/>
    </row>
    <row r="78" spans="2:12" s="9" customFormat="1" ht="14.85" customHeight="1">
      <c r="B78" s="108"/>
      <c r="D78" s="109" t="s">
        <v>3260</v>
      </c>
      <c r="E78" s="110"/>
      <c r="F78" s="110"/>
      <c r="G78" s="110"/>
      <c r="H78" s="110"/>
      <c r="I78" s="110"/>
      <c r="J78" s="111">
        <f>J214</f>
        <v>0</v>
      </c>
      <c r="L78" s="108"/>
    </row>
    <row r="79" spans="2:12" s="9" customFormat="1" ht="14.85" customHeight="1">
      <c r="B79" s="108"/>
      <c r="D79" s="109" t="s">
        <v>3261</v>
      </c>
      <c r="E79" s="110"/>
      <c r="F79" s="110"/>
      <c r="G79" s="110"/>
      <c r="H79" s="110"/>
      <c r="I79" s="110"/>
      <c r="J79" s="111">
        <f>J217</f>
        <v>0</v>
      </c>
      <c r="L79" s="108"/>
    </row>
    <row r="80" spans="2:12" s="9" customFormat="1" ht="19.899999999999999" customHeight="1">
      <c r="B80" s="108"/>
      <c r="D80" s="109" t="s">
        <v>3262</v>
      </c>
      <c r="E80" s="110"/>
      <c r="F80" s="110"/>
      <c r="G80" s="110"/>
      <c r="H80" s="110"/>
      <c r="I80" s="110"/>
      <c r="J80" s="111">
        <f>J224</f>
        <v>0</v>
      </c>
      <c r="L80" s="108"/>
    </row>
    <row r="81" spans="2:12" s="9" customFormat="1" ht="14.85" customHeight="1">
      <c r="B81" s="108"/>
      <c r="D81" s="109" t="s">
        <v>3263</v>
      </c>
      <c r="E81" s="110"/>
      <c r="F81" s="110"/>
      <c r="G81" s="110"/>
      <c r="H81" s="110"/>
      <c r="I81" s="110"/>
      <c r="J81" s="111">
        <f>J225</f>
        <v>0</v>
      </c>
      <c r="L81" s="108"/>
    </row>
    <row r="82" spans="2:12" s="9" customFormat="1" ht="14.85" customHeight="1">
      <c r="B82" s="108"/>
      <c r="D82" s="109" t="s">
        <v>3264</v>
      </c>
      <c r="E82" s="110"/>
      <c r="F82" s="110"/>
      <c r="G82" s="110"/>
      <c r="H82" s="110"/>
      <c r="I82" s="110"/>
      <c r="J82" s="111">
        <f>J228</f>
        <v>0</v>
      </c>
      <c r="L82" s="108"/>
    </row>
    <row r="83" spans="2:12" s="9" customFormat="1" ht="14.85" customHeight="1">
      <c r="B83" s="108"/>
      <c r="D83" s="109" t="s">
        <v>3265</v>
      </c>
      <c r="E83" s="110"/>
      <c r="F83" s="110"/>
      <c r="G83" s="110"/>
      <c r="H83" s="110"/>
      <c r="I83" s="110"/>
      <c r="J83" s="111">
        <f>J233</f>
        <v>0</v>
      </c>
      <c r="L83" s="108"/>
    </row>
    <row r="84" spans="2:12" s="9" customFormat="1" ht="14.85" customHeight="1">
      <c r="B84" s="108"/>
      <c r="D84" s="109" t="s">
        <v>3259</v>
      </c>
      <c r="E84" s="110"/>
      <c r="F84" s="110"/>
      <c r="G84" s="110"/>
      <c r="H84" s="110"/>
      <c r="I84" s="110"/>
      <c r="J84" s="111">
        <f>J238</f>
        <v>0</v>
      </c>
      <c r="L84" s="108"/>
    </row>
    <row r="85" spans="2:12" s="9" customFormat="1" ht="14.85" customHeight="1">
      <c r="B85" s="108"/>
      <c r="D85" s="109" t="s">
        <v>3260</v>
      </c>
      <c r="E85" s="110"/>
      <c r="F85" s="110"/>
      <c r="G85" s="110"/>
      <c r="H85" s="110"/>
      <c r="I85" s="110"/>
      <c r="J85" s="111">
        <f>J245</f>
        <v>0</v>
      </c>
      <c r="L85" s="108"/>
    </row>
    <row r="86" spans="2:12" s="9" customFormat="1" ht="14.85" customHeight="1">
      <c r="B86" s="108"/>
      <c r="D86" s="109" t="s">
        <v>3266</v>
      </c>
      <c r="E86" s="110"/>
      <c r="F86" s="110"/>
      <c r="G86" s="110"/>
      <c r="H86" s="110"/>
      <c r="I86" s="110"/>
      <c r="J86" s="111">
        <f>J248</f>
        <v>0</v>
      </c>
      <c r="L86" s="108"/>
    </row>
    <row r="87" spans="2:12" s="9" customFormat="1" ht="14.85" customHeight="1">
      <c r="B87" s="108"/>
      <c r="D87" s="109" t="s">
        <v>3267</v>
      </c>
      <c r="E87" s="110"/>
      <c r="F87" s="110"/>
      <c r="G87" s="110"/>
      <c r="H87" s="110"/>
      <c r="I87" s="110"/>
      <c r="J87" s="111">
        <f>J251</f>
        <v>0</v>
      </c>
      <c r="L87" s="108"/>
    </row>
    <row r="88" spans="2:12" s="9" customFormat="1" ht="14.85" customHeight="1">
      <c r="B88" s="108"/>
      <c r="D88" s="109" t="s">
        <v>3268</v>
      </c>
      <c r="E88" s="110"/>
      <c r="F88" s="110"/>
      <c r="G88" s="110"/>
      <c r="H88" s="110"/>
      <c r="I88" s="110"/>
      <c r="J88" s="111">
        <f>J254</f>
        <v>0</v>
      </c>
      <c r="L88" s="108"/>
    </row>
    <row r="89" spans="2:12" s="9" customFormat="1" ht="14.85" customHeight="1">
      <c r="B89" s="108"/>
      <c r="D89" s="109" t="s">
        <v>3269</v>
      </c>
      <c r="E89" s="110"/>
      <c r="F89" s="110"/>
      <c r="G89" s="110"/>
      <c r="H89" s="110"/>
      <c r="I89" s="110"/>
      <c r="J89" s="111">
        <f>J257</f>
        <v>0</v>
      </c>
      <c r="L89" s="108"/>
    </row>
    <row r="90" spans="2:12" s="9" customFormat="1" ht="14.85" customHeight="1">
      <c r="B90" s="108"/>
      <c r="D90" s="109" t="s">
        <v>3270</v>
      </c>
      <c r="E90" s="110"/>
      <c r="F90" s="110"/>
      <c r="G90" s="110"/>
      <c r="H90" s="110"/>
      <c r="I90" s="110"/>
      <c r="J90" s="111">
        <f>J260</f>
        <v>0</v>
      </c>
      <c r="L90" s="108"/>
    </row>
    <row r="91" spans="2:12" s="9" customFormat="1" ht="14.85" customHeight="1">
      <c r="B91" s="108"/>
      <c r="D91" s="109" t="s">
        <v>3271</v>
      </c>
      <c r="E91" s="110"/>
      <c r="F91" s="110"/>
      <c r="G91" s="110"/>
      <c r="H91" s="110"/>
      <c r="I91" s="110"/>
      <c r="J91" s="111">
        <f>J261</f>
        <v>0</v>
      </c>
      <c r="L91" s="108"/>
    </row>
    <row r="92" spans="2:12" s="9" customFormat="1" ht="14.85" customHeight="1">
      <c r="B92" s="108"/>
      <c r="D92" s="109" t="s">
        <v>3272</v>
      </c>
      <c r="E92" s="110"/>
      <c r="F92" s="110"/>
      <c r="G92" s="110"/>
      <c r="H92" s="110"/>
      <c r="I92" s="110"/>
      <c r="J92" s="111">
        <f>J264</f>
        <v>0</v>
      </c>
      <c r="L92" s="108"/>
    </row>
    <row r="93" spans="2:12" s="9" customFormat="1" ht="14.85" customHeight="1">
      <c r="B93" s="108"/>
      <c r="D93" s="109" t="s">
        <v>3261</v>
      </c>
      <c r="E93" s="110"/>
      <c r="F93" s="110"/>
      <c r="G93" s="110"/>
      <c r="H93" s="110"/>
      <c r="I93" s="110"/>
      <c r="J93" s="111">
        <f>J273</f>
        <v>0</v>
      </c>
      <c r="L93" s="108"/>
    </row>
    <row r="94" spans="2:12" s="9" customFormat="1" ht="14.85" customHeight="1">
      <c r="B94" s="108"/>
      <c r="D94" s="109" t="s">
        <v>3273</v>
      </c>
      <c r="E94" s="110"/>
      <c r="F94" s="110"/>
      <c r="G94" s="110"/>
      <c r="H94" s="110"/>
      <c r="I94" s="110"/>
      <c r="J94" s="111">
        <f>J280</f>
        <v>0</v>
      </c>
      <c r="L94" s="108"/>
    </row>
    <row r="95" spans="2:12" s="9" customFormat="1" ht="14.85" customHeight="1">
      <c r="B95" s="108"/>
      <c r="D95" s="109" t="s">
        <v>3274</v>
      </c>
      <c r="E95" s="110"/>
      <c r="F95" s="110"/>
      <c r="G95" s="110"/>
      <c r="H95" s="110"/>
      <c r="I95" s="110"/>
      <c r="J95" s="111">
        <f>J283</f>
        <v>0</v>
      </c>
      <c r="L95" s="108"/>
    </row>
    <row r="96" spans="2:12" s="9" customFormat="1" ht="14.85" customHeight="1">
      <c r="B96" s="108"/>
      <c r="D96" s="109" t="s">
        <v>3275</v>
      </c>
      <c r="E96" s="110"/>
      <c r="F96" s="110"/>
      <c r="G96" s="110"/>
      <c r="H96" s="110"/>
      <c r="I96" s="110"/>
      <c r="J96" s="111">
        <f>J286</f>
        <v>0</v>
      </c>
      <c r="L96" s="108"/>
    </row>
    <row r="97" spans="2:12" s="9" customFormat="1" ht="14.85" customHeight="1">
      <c r="B97" s="108"/>
      <c r="D97" s="109" t="s">
        <v>3276</v>
      </c>
      <c r="E97" s="110"/>
      <c r="F97" s="110"/>
      <c r="G97" s="110"/>
      <c r="H97" s="110"/>
      <c r="I97" s="110"/>
      <c r="J97" s="111">
        <f>J291</f>
        <v>0</v>
      </c>
      <c r="L97" s="108"/>
    </row>
    <row r="98" spans="2:12" s="9" customFormat="1" ht="14.85" customHeight="1">
      <c r="B98" s="108"/>
      <c r="D98" s="109" t="s">
        <v>3277</v>
      </c>
      <c r="E98" s="110"/>
      <c r="F98" s="110"/>
      <c r="G98" s="110"/>
      <c r="H98" s="110"/>
      <c r="I98" s="110"/>
      <c r="J98" s="111">
        <f>J294</f>
        <v>0</v>
      </c>
      <c r="L98" s="108"/>
    </row>
    <row r="99" spans="2:12" s="8" customFormat="1" ht="24.95" customHeight="1">
      <c r="B99" s="104"/>
      <c r="D99" s="105" t="s">
        <v>3278</v>
      </c>
      <c r="E99" s="106"/>
      <c r="F99" s="106"/>
      <c r="G99" s="106"/>
      <c r="H99" s="106"/>
      <c r="I99" s="106"/>
      <c r="J99" s="107">
        <f>J297</f>
        <v>0</v>
      </c>
      <c r="L99" s="104"/>
    </row>
    <row r="100" spans="2:12" s="9" customFormat="1" ht="19.899999999999999" customHeight="1">
      <c r="B100" s="108"/>
      <c r="D100" s="109" t="s">
        <v>3279</v>
      </c>
      <c r="E100" s="110"/>
      <c r="F100" s="110"/>
      <c r="G100" s="110"/>
      <c r="H100" s="110"/>
      <c r="I100" s="110"/>
      <c r="J100" s="111">
        <f>J298</f>
        <v>0</v>
      </c>
      <c r="L100" s="108"/>
    </row>
    <row r="101" spans="2:12" s="9" customFormat="1" ht="14.85" customHeight="1">
      <c r="B101" s="108"/>
      <c r="D101" s="109" t="s">
        <v>3280</v>
      </c>
      <c r="E101" s="110"/>
      <c r="F101" s="110"/>
      <c r="G101" s="110"/>
      <c r="H101" s="110"/>
      <c r="I101" s="110"/>
      <c r="J101" s="111">
        <f>J301</f>
        <v>0</v>
      </c>
      <c r="L101" s="108"/>
    </row>
    <row r="102" spans="2:12" s="9" customFormat="1" ht="14.85" customHeight="1">
      <c r="B102" s="108"/>
      <c r="D102" s="109" t="s">
        <v>3281</v>
      </c>
      <c r="E102" s="110"/>
      <c r="F102" s="110"/>
      <c r="G102" s="110"/>
      <c r="H102" s="110"/>
      <c r="I102" s="110"/>
      <c r="J102" s="111">
        <f>J304</f>
        <v>0</v>
      </c>
      <c r="L102" s="108"/>
    </row>
    <row r="103" spans="2:12" s="9" customFormat="1" ht="14.85" customHeight="1">
      <c r="B103" s="108"/>
      <c r="D103" s="109" t="s">
        <v>3282</v>
      </c>
      <c r="E103" s="110"/>
      <c r="F103" s="110"/>
      <c r="G103" s="110"/>
      <c r="H103" s="110"/>
      <c r="I103" s="110"/>
      <c r="J103" s="111">
        <f>J307</f>
        <v>0</v>
      </c>
      <c r="L103" s="108"/>
    </row>
    <row r="104" spans="2:12" s="9" customFormat="1" ht="14.85" customHeight="1">
      <c r="B104" s="108"/>
      <c r="D104" s="109" t="s">
        <v>3283</v>
      </c>
      <c r="E104" s="110"/>
      <c r="F104" s="110"/>
      <c r="G104" s="110"/>
      <c r="H104" s="110"/>
      <c r="I104" s="110"/>
      <c r="J104" s="111">
        <f>J310</f>
        <v>0</v>
      </c>
      <c r="L104" s="108"/>
    </row>
    <row r="105" spans="2:12" s="9" customFormat="1" ht="14.85" customHeight="1">
      <c r="B105" s="108"/>
      <c r="D105" s="109" t="s">
        <v>3284</v>
      </c>
      <c r="E105" s="110"/>
      <c r="F105" s="110"/>
      <c r="G105" s="110"/>
      <c r="H105" s="110"/>
      <c r="I105" s="110"/>
      <c r="J105" s="111">
        <f>J313</f>
        <v>0</v>
      </c>
      <c r="L105" s="108"/>
    </row>
    <row r="106" spans="2:12" s="9" customFormat="1" ht="14.85" customHeight="1">
      <c r="B106" s="108"/>
      <c r="D106" s="109" t="s">
        <v>3285</v>
      </c>
      <c r="E106" s="110"/>
      <c r="F106" s="110"/>
      <c r="G106" s="110"/>
      <c r="H106" s="110"/>
      <c r="I106" s="110"/>
      <c r="J106" s="111">
        <f>J316</f>
        <v>0</v>
      </c>
      <c r="L106" s="108"/>
    </row>
    <row r="107" spans="2:12" s="9" customFormat="1" ht="14.85" customHeight="1">
      <c r="B107" s="108"/>
      <c r="D107" s="109" t="s">
        <v>3286</v>
      </c>
      <c r="E107" s="110"/>
      <c r="F107" s="110"/>
      <c r="G107" s="110"/>
      <c r="H107" s="110"/>
      <c r="I107" s="110"/>
      <c r="J107" s="111">
        <f>J319</f>
        <v>0</v>
      </c>
      <c r="L107" s="108"/>
    </row>
    <row r="108" spans="2:12" s="9" customFormat="1" ht="14.85" customHeight="1">
      <c r="B108" s="108"/>
      <c r="D108" s="109" t="s">
        <v>3287</v>
      </c>
      <c r="E108" s="110"/>
      <c r="F108" s="110"/>
      <c r="G108" s="110"/>
      <c r="H108" s="110"/>
      <c r="I108" s="110"/>
      <c r="J108" s="111">
        <f>J322</f>
        <v>0</v>
      </c>
      <c r="L108" s="108"/>
    </row>
    <row r="109" spans="2:12" s="9" customFormat="1" ht="14.85" customHeight="1">
      <c r="B109" s="108"/>
      <c r="D109" s="109" t="s">
        <v>3288</v>
      </c>
      <c r="E109" s="110"/>
      <c r="F109" s="110"/>
      <c r="G109" s="110"/>
      <c r="H109" s="110"/>
      <c r="I109" s="110"/>
      <c r="J109" s="111">
        <f>J325</f>
        <v>0</v>
      </c>
      <c r="L109" s="108"/>
    </row>
    <row r="110" spans="2:12" s="9" customFormat="1" ht="14.85" customHeight="1">
      <c r="B110" s="108"/>
      <c r="D110" s="109" t="s">
        <v>3289</v>
      </c>
      <c r="E110" s="110"/>
      <c r="F110" s="110"/>
      <c r="G110" s="110"/>
      <c r="H110" s="110"/>
      <c r="I110" s="110"/>
      <c r="J110" s="111">
        <f>J328</f>
        <v>0</v>
      </c>
      <c r="L110" s="108"/>
    </row>
    <row r="111" spans="2:12" s="9" customFormat="1" ht="14.85" customHeight="1">
      <c r="B111" s="108"/>
      <c r="D111" s="109" t="s">
        <v>3290</v>
      </c>
      <c r="E111" s="110"/>
      <c r="F111" s="110"/>
      <c r="G111" s="110"/>
      <c r="H111" s="110"/>
      <c r="I111" s="110"/>
      <c r="J111" s="111">
        <f>J331</f>
        <v>0</v>
      </c>
      <c r="L111" s="108"/>
    </row>
    <row r="112" spans="2:12" s="1" customFormat="1" ht="21.75" customHeight="1">
      <c r="B112" s="33"/>
      <c r="L112" s="33"/>
    </row>
    <row r="113" spans="2:12" s="1" customFormat="1" ht="6.95" customHeight="1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</row>
    <row r="117" spans="2:12" s="1" customFormat="1" ht="6.95" customHeight="1">
      <c r="B117" s="44"/>
      <c r="C117" s="45"/>
      <c r="D117" s="45"/>
      <c r="E117" s="45"/>
      <c r="F117" s="45"/>
      <c r="G117" s="45"/>
      <c r="H117" s="45"/>
      <c r="I117" s="45"/>
      <c r="J117" s="45"/>
      <c r="K117" s="45"/>
      <c r="L117" s="33"/>
    </row>
    <row r="118" spans="2:12" s="1" customFormat="1" ht="24.95" customHeight="1">
      <c r="B118" s="33"/>
      <c r="C118" s="22" t="s">
        <v>145</v>
      </c>
      <c r="L118" s="33"/>
    </row>
    <row r="119" spans="2:12" s="1" customFormat="1" ht="6.95" customHeight="1">
      <c r="B119" s="33"/>
      <c r="L119" s="33"/>
    </row>
    <row r="120" spans="2:12" s="1" customFormat="1" ht="12" customHeight="1">
      <c r="B120" s="33"/>
      <c r="C120" s="28" t="s">
        <v>16</v>
      </c>
      <c r="L120" s="33"/>
    </row>
    <row r="121" spans="2:12" s="1" customFormat="1" ht="16.5" customHeight="1">
      <c r="B121" s="33"/>
      <c r="E121" s="333" t="str">
        <f>E7</f>
        <v>Prostá rekonstrukce trati v úseku Chrastava - Hrádek nad Nisou</v>
      </c>
      <c r="F121" s="334"/>
      <c r="G121" s="334"/>
      <c r="H121" s="334"/>
      <c r="L121" s="33"/>
    </row>
    <row r="122" spans="2:12" s="1" customFormat="1" ht="12" customHeight="1">
      <c r="B122" s="33"/>
      <c r="C122" s="28" t="s">
        <v>134</v>
      </c>
      <c r="L122" s="33"/>
    </row>
    <row r="123" spans="2:12" s="1" customFormat="1" ht="16.5" customHeight="1">
      <c r="B123" s="33"/>
      <c r="E123" s="296" t="str">
        <f>E9</f>
        <v>SO 01-86-01 - ZAST Bílý Kostel nad Nisou - oprava osvětlení</v>
      </c>
      <c r="F123" s="335"/>
      <c r="G123" s="335"/>
      <c r="H123" s="335"/>
      <c r="L123" s="33"/>
    </row>
    <row r="124" spans="2:12" s="1" customFormat="1" ht="6.95" customHeight="1">
      <c r="B124" s="33"/>
      <c r="L124" s="33"/>
    </row>
    <row r="125" spans="2:12" s="1" customFormat="1" ht="12" customHeight="1">
      <c r="B125" s="33"/>
      <c r="C125" s="28" t="s">
        <v>21</v>
      </c>
      <c r="F125" s="26" t="str">
        <f>F12</f>
        <v xml:space="preserve"> </v>
      </c>
      <c r="I125" s="28" t="s">
        <v>23</v>
      </c>
      <c r="J125" s="50" t="str">
        <f>IF(J12="","",J12)</f>
        <v>24. 1. 2025</v>
      </c>
      <c r="L125" s="33"/>
    </row>
    <row r="126" spans="2:12" s="1" customFormat="1" ht="6.95" customHeight="1">
      <c r="B126" s="33"/>
      <c r="L126" s="33"/>
    </row>
    <row r="127" spans="2:12" s="1" customFormat="1" ht="15.2" customHeight="1">
      <c r="B127" s="33"/>
      <c r="C127" s="28" t="s">
        <v>25</v>
      </c>
      <c r="F127" s="26" t="str">
        <f>E15</f>
        <v xml:space="preserve"> </v>
      </c>
      <c r="I127" s="28" t="s">
        <v>30</v>
      </c>
      <c r="J127" s="31" t="str">
        <f>E21</f>
        <v xml:space="preserve"> </v>
      </c>
      <c r="L127" s="33"/>
    </row>
    <row r="128" spans="2:12" s="1" customFormat="1" ht="15.2" customHeight="1">
      <c r="B128" s="33"/>
      <c r="C128" s="28" t="s">
        <v>28</v>
      </c>
      <c r="F128" s="26" t="str">
        <f>IF(E18="","",E18)</f>
        <v>Vyplň údaj</v>
      </c>
      <c r="I128" s="28" t="s">
        <v>32</v>
      </c>
      <c r="J128" s="31" t="str">
        <f>E24</f>
        <v xml:space="preserve"> </v>
      </c>
      <c r="L128" s="33"/>
    </row>
    <row r="129" spans="2:65" s="1" customFormat="1" ht="10.35" customHeight="1">
      <c r="B129" s="33"/>
      <c r="L129" s="33"/>
    </row>
    <row r="130" spans="2:65" s="10" customFormat="1" ht="29.25" customHeight="1">
      <c r="B130" s="112"/>
      <c r="C130" s="113" t="s">
        <v>146</v>
      </c>
      <c r="D130" s="114" t="s">
        <v>54</v>
      </c>
      <c r="E130" s="114" t="s">
        <v>50</v>
      </c>
      <c r="F130" s="114" t="s">
        <v>51</v>
      </c>
      <c r="G130" s="114" t="s">
        <v>147</v>
      </c>
      <c r="H130" s="114" t="s">
        <v>148</v>
      </c>
      <c r="I130" s="114" t="s">
        <v>149</v>
      </c>
      <c r="J130" s="114" t="s">
        <v>138</v>
      </c>
      <c r="K130" s="115" t="s">
        <v>150</v>
      </c>
      <c r="L130" s="112"/>
      <c r="M130" s="57" t="s">
        <v>19</v>
      </c>
      <c r="N130" s="58" t="s">
        <v>39</v>
      </c>
      <c r="O130" s="58" t="s">
        <v>151</v>
      </c>
      <c r="P130" s="58" t="s">
        <v>152</v>
      </c>
      <c r="Q130" s="58" t="s">
        <v>153</v>
      </c>
      <c r="R130" s="58" t="s">
        <v>154</v>
      </c>
      <c r="S130" s="58" t="s">
        <v>155</v>
      </c>
      <c r="T130" s="59" t="s">
        <v>156</v>
      </c>
    </row>
    <row r="131" spans="2:65" s="1" customFormat="1" ht="22.9" customHeight="1">
      <c r="B131" s="33"/>
      <c r="C131" s="62" t="s">
        <v>157</v>
      </c>
      <c r="J131" s="116">
        <f>BK131</f>
        <v>0</v>
      </c>
      <c r="L131" s="33"/>
      <c r="M131" s="60"/>
      <c r="N131" s="51"/>
      <c r="O131" s="51"/>
      <c r="P131" s="117">
        <f>P132+P196+P297</f>
        <v>0</v>
      </c>
      <c r="Q131" s="51"/>
      <c r="R131" s="117">
        <f>R132+R196+R297</f>
        <v>0</v>
      </c>
      <c r="S131" s="51"/>
      <c r="T131" s="118">
        <f>T132+T196+T297</f>
        <v>0</v>
      </c>
      <c r="AT131" s="18" t="s">
        <v>68</v>
      </c>
      <c r="AU131" s="18" t="s">
        <v>139</v>
      </c>
      <c r="BK131" s="119">
        <f>BK132+BK196+BK297</f>
        <v>0</v>
      </c>
    </row>
    <row r="132" spans="2:65" s="11" customFormat="1" ht="25.9" customHeight="1">
      <c r="B132" s="120"/>
      <c r="D132" s="121" t="s">
        <v>68</v>
      </c>
      <c r="E132" s="122" t="s">
        <v>2842</v>
      </c>
      <c r="F132" s="122" t="s">
        <v>3291</v>
      </c>
      <c r="I132" s="123"/>
      <c r="J132" s="124">
        <f>BK132</f>
        <v>0</v>
      </c>
      <c r="L132" s="120"/>
      <c r="M132" s="125"/>
      <c r="P132" s="126">
        <f>P133+P136</f>
        <v>0</v>
      </c>
      <c r="R132" s="126">
        <f>R133+R136</f>
        <v>0</v>
      </c>
      <c r="T132" s="127">
        <f>T133+T136</f>
        <v>0</v>
      </c>
      <c r="AR132" s="121" t="s">
        <v>77</v>
      </c>
      <c r="AT132" s="128" t="s">
        <v>68</v>
      </c>
      <c r="AU132" s="128" t="s">
        <v>69</v>
      </c>
      <c r="AY132" s="121" t="s">
        <v>160</v>
      </c>
      <c r="BK132" s="129">
        <f>BK133+BK136</f>
        <v>0</v>
      </c>
    </row>
    <row r="133" spans="2:65" s="11" customFormat="1" ht="22.9" customHeight="1">
      <c r="B133" s="120"/>
      <c r="D133" s="121" t="s">
        <v>68</v>
      </c>
      <c r="E133" s="130" t="s">
        <v>3292</v>
      </c>
      <c r="F133" s="130" t="s">
        <v>3293</v>
      </c>
      <c r="I133" s="123"/>
      <c r="J133" s="131">
        <f>BK133</f>
        <v>0</v>
      </c>
      <c r="L133" s="120"/>
      <c r="M133" s="125"/>
      <c r="P133" s="126">
        <f>SUM(P134:P135)</f>
        <v>0</v>
      </c>
      <c r="R133" s="126">
        <f>SUM(R134:R135)</f>
        <v>0</v>
      </c>
      <c r="T133" s="127">
        <f>SUM(T134:T135)</f>
        <v>0</v>
      </c>
      <c r="AR133" s="121" t="s">
        <v>77</v>
      </c>
      <c r="AT133" s="128" t="s">
        <v>68</v>
      </c>
      <c r="AU133" s="128" t="s">
        <v>77</v>
      </c>
      <c r="AY133" s="121" t="s">
        <v>160</v>
      </c>
      <c r="BK133" s="129">
        <f>SUM(BK134:BK135)</f>
        <v>0</v>
      </c>
    </row>
    <row r="134" spans="2:65" s="1" customFormat="1" ht="16.5" customHeight="1">
      <c r="B134" s="33"/>
      <c r="C134" s="132" t="s">
        <v>77</v>
      </c>
      <c r="D134" s="132" t="s">
        <v>162</v>
      </c>
      <c r="E134" s="133" t="s">
        <v>3294</v>
      </c>
      <c r="F134" s="134" t="s">
        <v>3295</v>
      </c>
      <c r="G134" s="135" t="s">
        <v>3296</v>
      </c>
      <c r="H134" s="136">
        <v>1</v>
      </c>
      <c r="I134" s="137"/>
      <c r="J134" s="138">
        <f>ROUND(I134*H134,2)</f>
        <v>0</v>
      </c>
      <c r="K134" s="134" t="s">
        <v>19</v>
      </c>
      <c r="L134" s="33"/>
      <c r="M134" s="139" t="s">
        <v>19</v>
      </c>
      <c r="N134" s="140" t="s">
        <v>40</v>
      </c>
      <c r="P134" s="141">
        <f>O134*H134</f>
        <v>0</v>
      </c>
      <c r="Q134" s="141">
        <v>0</v>
      </c>
      <c r="R134" s="141">
        <f>Q134*H134</f>
        <v>0</v>
      </c>
      <c r="S134" s="141">
        <v>0</v>
      </c>
      <c r="T134" s="142">
        <f>S134*H134</f>
        <v>0</v>
      </c>
      <c r="AR134" s="143" t="s">
        <v>167</v>
      </c>
      <c r="AT134" s="143" t="s">
        <v>162</v>
      </c>
      <c r="AU134" s="143" t="s">
        <v>79</v>
      </c>
      <c r="AY134" s="18" t="s">
        <v>160</v>
      </c>
      <c r="BE134" s="144">
        <f>IF(N134="základní",J134,0)</f>
        <v>0</v>
      </c>
      <c r="BF134" s="144">
        <f>IF(N134="snížená",J134,0)</f>
        <v>0</v>
      </c>
      <c r="BG134" s="144">
        <f>IF(N134="zákl. přenesená",J134,0)</f>
        <v>0</v>
      </c>
      <c r="BH134" s="144">
        <f>IF(N134="sníž. přenesená",J134,0)</f>
        <v>0</v>
      </c>
      <c r="BI134" s="144">
        <f>IF(N134="nulová",J134,0)</f>
        <v>0</v>
      </c>
      <c r="BJ134" s="18" t="s">
        <v>77</v>
      </c>
      <c r="BK134" s="144">
        <f>ROUND(I134*H134,2)</f>
        <v>0</v>
      </c>
      <c r="BL134" s="18" t="s">
        <v>167</v>
      </c>
      <c r="BM134" s="143" t="s">
        <v>3297</v>
      </c>
    </row>
    <row r="135" spans="2:65" s="1" customFormat="1" ht="11.25">
      <c r="B135" s="33"/>
      <c r="D135" s="145" t="s">
        <v>169</v>
      </c>
      <c r="F135" s="146" t="s">
        <v>3295</v>
      </c>
      <c r="I135" s="147"/>
      <c r="L135" s="33"/>
      <c r="M135" s="148"/>
      <c r="T135" s="54"/>
      <c r="AT135" s="18" t="s">
        <v>169</v>
      </c>
      <c r="AU135" s="18" t="s">
        <v>79</v>
      </c>
    </row>
    <row r="136" spans="2:65" s="11" customFormat="1" ht="22.9" customHeight="1">
      <c r="B136" s="120"/>
      <c r="D136" s="121" t="s">
        <v>68</v>
      </c>
      <c r="E136" s="130" t="s">
        <v>3298</v>
      </c>
      <c r="F136" s="130" t="s">
        <v>3299</v>
      </c>
      <c r="I136" s="123"/>
      <c r="J136" s="131">
        <f>BK136</f>
        <v>0</v>
      </c>
      <c r="L136" s="120"/>
      <c r="M136" s="125"/>
      <c r="P136" s="126">
        <f>P137+P156+P163+P168+P175+P182+P193</f>
        <v>0</v>
      </c>
      <c r="R136" s="126">
        <f>R137+R156+R163+R168+R175+R182+R193</f>
        <v>0</v>
      </c>
      <c r="T136" s="127">
        <f>T137+T156+T163+T168+T175+T182+T193</f>
        <v>0</v>
      </c>
      <c r="AR136" s="121" t="s">
        <v>77</v>
      </c>
      <c r="AT136" s="128" t="s">
        <v>68</v>
      </c>
      <c r="AU136" s="128" t="s">
        <v>77</v>
      </c>
      <c r="AY136" s="121" t="s">
        <v>160</v>
      </c>
      <c r="BK136" s="129">
        <f>BK137+BK156+BK163+BK168+BK175+BK182+BK193</f>
        <v>0</v>
      </c>
    </row>
    <row r="137" spans="2:65" s="11" customFormat="1" ht="20.85" customHeight="1">
      <c r="B137" s="120"/>
      <c r="D137" s="121" t="s">
        <v>68</v>
      </c>
      <c r="E137" s="130" t="s">
        <v>3300</v>
      </c>
      <c r="F137" s="130" t="s">
        <v>3301</v>
      </c>
      <c r="I137" s="123"/>
      <c r="J137" s="131">
        <f>BK137</f>
        <v>0</v>
      </c>
      <c r="L137" s="120"/>
      <c r="M137" s="125"/>
      <c r="P137" s="126">
        <f>SUM(P138:P155)</f>
        <v>0</v>
      </c>
      <c r="R137" s="126">
        <f>SUM(R138:R155)</f>
        <v>0</v>
      </c>
      <c r="T137" s="127">
        <f>SUM(T138:T155)</f>
        <v>0</v>
      </c>
      <c r="AR137" s="121" t="s">
        <v>77</v>
      </c>
      <c r="AT137" s="128" t="s">
        <v>68</v>
      </c>
      <c r="AU137" s="128" t="s">
        <v>79</v>
      </c>
      <c r="AY137" s="121" t="s">
        <v>160</v>
      </c>
      <c r="BK137" s="129">
        <f>SUM(BK138:BK155)</f>
        <v>0</v>
      </c>
    </row>
    <row r="138" spans="2:65" s="1" customFormat="1" ht="33" customHeight="1">
      <c r="B138" s="33"/>
      <c r="C138" s="132" t="s">
        <v>79</v>
      </c>
      <c r="D138" s="132" t="s">
        <v>162</v>
      </c>
      <c r="E138" s="133" t="s">
        <v>3302</v>
      </c>
      <c r="F138" s="134" t="s">
        <v>3303</v>
      </c>
      <c r="G138" s="135" t="s">
        <v>3296</v>
      </c>
      <c r="H138" s="136">
        <v>1</v>
      </c>
      <c r="I138" s="137"/>
      <c r="J138" s="138">
        <f>ROUND(I138*H138,2)</f>
        <v>0</v>
      </c>
      <c r="K138" s="134" t="s">
        <v>19</v>
      </c>
      <c r="L138" s="33"/>
      <c r="M138" s="139" t="s">
        <v>19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167</v>
      </c>
      <c r="AT138" s="143" t="s">
        <v>162</v>
      </c>
      <c r="AU138" s="143" t="s">
        <v>178</v>
      </c>
      <c r="AY138" s="18" t="s">
        <v>160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77</v>
      </c>
      <c r="BK138" s="144">
        <f>ROUND(I138*H138,2)</f>
        <v>0</v>
      </c>
      <c r="BL138" s="18" t="s">
        <v>167</v>
      </c>
      <c r="BM138" s="143" t="s">
        <v>3304</v>
      </c>
    </row>
    <row r="139" spans="2:65" s="1" customFormat="1" ht="19.5">
      <c r="B139" s="33"/>
      <c r="D139" s="145" t="s">
        <v>169</v>
      </c>
      <c r="F139" s="146" t="s">
        <v>3303</v>
      </c>
      <c r="I139" s="147"/>
      <c r="L139" s="33"/>
      <c r="M139" s="148"/>
      <c r="T139" s="54"/>
      <c r="AT139" s="18" t="s">
        <v>169</v>
      </c>
      <c r="AU139" s="18" t="s">
        <v>178</v>
      </c>
    </row>
    <row r="140" spans="2:65" s="1" customFormat="1" ht="16.5" customHeight="1">
      <c r="B140" s="33"/>
      <c r="C140" s="132" t="s">
        <v>178</v>
      </c>
      <c r="D140" s="132" t="s">
        <v>162</v>
      </c>
      <c r="E140" s="133" t="s">
        <v>3305</v>
      </c>
      <c r="F140" s="134" t="s">
        <v>3306</v>
      </c>
      <c r="G140" s="135" t="s">
        <v>3307</v>
      </c>
      <c r="H140" s="136">
        <v>1</v>
      </c>
      <c r="I140" s="137"/>
      <c r="J140" s="138">
        <f>ROUND(I140*H140,2)</f>
        <v>0</v>
      </c>
      <c r="K140" s="134" t="s">
        <v>19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167</v>
      </c>
      <c r="AT140" s="143" t="s">
        <v>162</v>
      </c>
      <c r="AU140" s="143" t="s">
        <v>178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167</v>
      </c>
      <c r="BM140" s="143" t="s">
        <v>3308</v>
      </c>
    </row>
    <row r="141" spans="2:65" s="1" customFormat="1" ht="11.25">
      <c r="B141" s="33"/>
      <c r="D141" s="145" t="s">
        <v>169</v>
      </c>
      <c r="F141" s="146" t="s">
        <v>3306</v>
      </c>
      <c r="I141" s="147"/>
      <c r="L141" s="33"/>
      <c r="M141" s="148"/>
      <c r="T141" s="54"/>
      <c r="AT141" s="18" t="s">
        <v>169</v>
      </c>
      <c r="AU141" s="18" t="s">
        <v>178</v>
      </c>
    </row>
    <row r="142" spans="2:65" s="1" customFormat="1" ht="16.5" customHeight="1">
      <c r="B142" s="33"/>
      <c r="C142" s="132" t="s">
        <v>167</v>
      </c>
      <c r="D142" s="132" t="s">
        <v>162</v>
      </c>
      <c r="E142" s="133" t="s">
        <v>3309</v>
      </c>
      <c r="F142" s="134" t="s">
        <v>3310</v>
      </c>
      <c r="G142" s="135" t="s">
        <v>3307</v>
      </c>
      <c r="H142" s="136">
        <v>1</v>
      </c>
      <c r="I142" s="137"/>
      <c r="J142" s="138">
        <f>ROUND(I142*H142,2)</f>
        <v>0</v>
      </c>
      <c r="K142" s="134" t="s">
        <v>19</v>
      </c>
      <c r="L142" s="33"/>
      <c r="M142" s="139" t="s">
        <v>19</v>
      </c>
      <c r="N142" s="140" t="s">
        <v>40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167</v>
      </c>
      <c r="AT142" s="143" t="s">
        <v>162</v>
      </c>
      <c r="AU142" s="143" t="s">
        <v>178</v>
      </c>
      <c r="AY142" s="18" t="s">
        <v>160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77</v>
      </c>
      <c r="BK142" s="144">
        <f>ROUND(I142*H142,2)</f>
        <v>0</v>
      </c>
      <c r="BL142" s="18" t="s">
        <v>167</v>
      </c>
      <c r="BM142" s="143" t="s">
        <v>3311</v>
      </c>
    </row>
    <row r="143" spans="2:65" s="1" customFormat="1" ht="11.25">
      <c r="B143" s="33"/>
      <c r="D143" s="145" t="s">
        <v>169</v>
      </c>
      <c r="F143" s="146" t="s">
        <v>3310</v>
      </c>
      <c r="I143" s="147"/>
      <c r="L143" s="33"/>
      <c r="M143" s="148"/>
      <c r="T143" s="54"/>
      <c r="AT143" s="18" t="s">
        <v>169</v>
      </c>
      <c r="AU143" s="18" t="s">
        <v>178</v>
      </c>
    </row>
    <row r="144" spans="2:65" s="1" customFormat="1" ht="16.5" customHeight="1">
      <c r="B144" s="33"/>
      <c r="C144" s="132" t="s">
        <v>191</v>
      </c>
      <c r="D144" s="132" t="s">
        <v>162</v>
      </c>
      <c r="E144" s="133" t="s">
        <v>3312</v>
      </c>
      <c r="F144" s="134" t="s">
        <v>3313</v>
      </c>
      <c r="G144" s="135" t="s">
        <v>3307</v>
      </c>
      <c r="H144" s="136">
        <v>5</v>
      </c>
      <c r="I144" s="137"/>
      <c r="J144" s="138">
        <f>ROUND(I144*H144,2)</f>
        <v>0</v>
      </c>
      <c r="K144" s="134" t="s">
        <v>19</v>
      </c>
      <c r="L144" s="33"/>
      <c r="M144" s="139" t="s">
        <v>19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167</v>
      </c>
      <c r="AT144" s="143" t="s">
        <v>162</v>
      </c>
      <c r="AU144" s="143" t="s">
        <v>178</v>
      </c>
      <c r="AY144" s="18" t="s">
        <v>160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77</v>
      </c>
      <c r="BK144" s="144">
        <f>ROUND(I144*H144,2)</f>
        <v>0</v>
      </c>
      <c r="BL144" s="18" t="s">
        <v>167</v>
      </c>
      <c r="BM144" s="143" t="s">
        <v>3314</v>
      </c>
    </row>
    <row r="145" spans="2:65" s="1" customFormat="1" ht="11.25">
      <c r="B145" s="33"/>
      <c r="D145" s="145" t="s">
        <v>169</v>
      </c>
      <c r="F145" s="146" t="s">
        <v>3313</v>
      </c>
      <c r="I145" s="147"/>
      <c r="L145" s="33"/>
      <c r="M145" s="148"/>
      <c r="T145" s="54"/>
      <c r="AT145" s="18" t="s">
        <v>169</v>
      </c>
      <c r="AU145" s="18" t="s">
        <v>178</v>
      </c>
    </row>
    <row r="146" spans="2:65" s="1" customFormat="1" ht="16.5" customHeight="1">
      <c r="B146" s="33"/>
      <c r="C146" s="132" t="s">
        <v>195</v>
      </c>
      <c r="D146" s="132" t="s">
        <v>162</v>
      </c>
      <c r="E146" s="133" t="s">
        <v>3315</v>
      </c>
      <c r="F146" s="134" t="s">
        <v>3316</v>
      </c>
      <c r="G146" s="135" t="s">
        <v>3307</v>
      </c>
      <c r="H146" s="136">
        <v>1</v>
      </c>
      <c r="I146" s="137"/>
      <c r="J146" s="138">
        <f>ROUND(I146*H146,2)</f>
        <v>0</v>
      </c>
      <c r="K146" s="134" t="s">
        <v>19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167</v>
      </c>
      <c r="AT146" s="143" t="s">
        <v>162</v>
      </c>
      <c r="AU146" s="143" t="s">
        <v>178</v>
      </c>
      <c r="AY146" s="18" t="s">
        <v>160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77</v>
      </c>
      <c r="BK146" s="144">
        <f>ROUND(I146*H146,2)</f>
        <v>0</v>
      </c>
      <c r="BL146" s="18" t="s">
        <v>167</v>
      </c>
      <c r="BM146" s="143" t="s">
        <v>3317</v>
      </c>
    </row>
    <row r="147" spans="2:65" s="1" customFormat="1" ht="11.25">
      <c r="B147" s="33"/>
      <c r="D147" s="145" t="s">
        <v>169</v>
      </c>
      <c r="F147" s="146" t="s">
        <v>3316</v>
      </c>
      <c r="I147" s="147"/>
      <c r="L147" s="33"/>
      <c r="M147" s="148"/>
      <c r="T147" s="54"/>
      <c r="AT147" s="18" t="s">
        <v>169</v>
      </c>
      <c r="AU147" s="18" t="s">
        <v>178</v>
      </c>
    </row>
    <row r="148" spans="2:65" s="1" customFormat="1" ht="16.5" customHeight="1">
      <c r="B148" s="33"/>
      <c r="C148" s="132" t="s">
        <v>199</v>
      </c>
      <c r="D148" s="132" t="s">
        <v>162</v>
      </c>
      <c r="E148" s="133" t="s">
        <v>3318</v>
      </c>
      <c r="F148" s="134" t="s">
        <v>3319</v>
      </c>
      <c r="G148" s="135" t="s">
        <v>3307</v>
      </c>
      <c r="H148" s="136">
        <v>1</v>
      </c>
      <c r="I148" s="137"/>
      <c r="J148" s="138">
        <f>ROUND(I148*H148,2)</f>
        <v>0</v>
      </c>
      <c r="K148" s="134" t="s">
        <v>19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167</v>
      </c>
      <c r="AT148" s="143" t="s">
        <v>162</v>
      </c>
      <c r="AU148" s="143" t="s">
        <v>178</v>
      </c>
      <c r="AY148" s="18" t="s">
        <v>160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77</v>
      </c>
      <c r="BK148" s="144">
        <f>ROUND(I148*H148,2)</f>
        <v>0</v>
      </c>
      <c r="BL148" s="18" t="s">
        <v>167</v>
      </c>
      <c r="BM148" s="143" t="s">
        <v>3320</v>
      </c>
    </row>
    <row r="149" spans="2:65" s="1" customFormat="1" ht="11.25">
      <c r="B149" s="33"/>
      <c r="D149" s="145" t="s">
        <v>169</v>
      </c>
      <c r="F149" s="146" t="s">
        <v>3319</v>
      </c>
      <c r="I149" s="147"/>
      <c r="L149" s="33"/>
      <c r="M149" s="148"/>
      <c r="T149" s="54"/>
      <c r="AT149" s="18" t="s">
        <v>169</v>
      </c>
      <c r="AU149" s="18" t="s">
        <v>178</v>
      </c>
    </row>
    <row r="150" spans="2:65" s="1" customFormat="1" ht="16.5" customHeight="1">
      <c r="B150" s="33"/>
      <c r="C150" s="132" t="s">
        <v>204</v>
      </c>
      <c r="D150" s="132" t="s">
        <v>162</v>
      </c>
      <c r="E150" s="133" t="s">
        <v>3321</v>
      </c>
      <c r="F150" s="134" t="s">
        <v>3322</v>
      </c>
      <c r="G150" s="135" t="s">
        <v>3307</v>
      </c>
      <c r="H150" s="136">
        <v>1</v>
      </c>
      <c r="I150" s="137"/>
      <c r="J150" s="138">
        <f>ROUND(I150*H150,2)</f>
        <v>0</v>
      </c>
      <c r="K150" s="134" t="s">
        <v>19</v>
      </c>
      <c r="L150" s="33"/>
      <c r="M150" s="139" t="s">
        <v>19</v>
      </c>
      <c r="N150" s="140" t="s">
        <v>40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167</v>
      </c>
      <c r="AT150" s="143" t="s">
        <v>162</v>
      </c>
      <c r="AU150" s="143" t="s">
        <v>178</v>
      </c>
      <c r="AY150" s="18" t="s">
        <v>160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77</v>
      </c>
      <c r="BK150" s="144">
        <f>ROUND(I150*H150,2)</f>
        <v>0</v>
      </c>
      <c r="BL150" s="18" t="s">
        <v>167</v>
      </c>
      <c r="BM150" s="143" t="s">
        <v>3323</v>
      </c>
    </row>
    <row r="151" spans="2:65" s="1" customFormat="1" ht="11.25">
      <c r="B151" s="33"/>
      <c r="D151" s="145" t="s">
        <v>169</v>
      </c>
      <c r="F151" s="146" t="s">
        <v>3322</v>
      </c>
      <c r="I151" s="147"/>
      <c r="L151" s="33"/>
      <c r="M151" s="148"/>
      <c r="T151" s="54"/>
      <c r="AT151" s="18" t="s">
        <v>169</v>
      </c>
      <c r="AU151" s="18" t="s">
        <v>178</v>
      </c>
    </row>
    <row r="152" spans="2:65" s="1" customFormat="1" ht="16.5" customHeight="1">
      <c r="B152" s="33"/>
      <c r="C152" s="132" t="s">
        <v>211</v>
      </c>
      <c r="D152" s="132" t="s">
        <v>162</v>
      </c>
      <c r="E152" s="133" t="s">
        <v>3324</v>
      </c>
      <c r="F152" s="134" t="s">
        <v>3325</v>
      </c>
      <c r="G152" s="135" t="s">
        <v>3307</v>
      </c>
      <c r="H152" s="136">
        <v>1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40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167</v>
      </c>
      <c r="AT152" s="143" t="s">
        <v>162</v>
      </c>
      <c r="AU152" s="143" t="s">
        <v>178</v>
      </c>
      <c r="AY152" s="18" t="s">
        <v>160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77</v>
      </c>
      <c r="BK152" s="144">
        <f>ROUND(I152*H152,2)</f>
        <v>0</v>
      </c>
      <c r="BL152" s="18" t="s">
        <v>167</v>
      </c>
      <c r="BM152" s="143" t="s">
        <v>3326</v>
      </c>
    </row>
    <row r="153" spans="2:65" s="1" customFormat="1" ht="11.25">
      <c r="B153" s="33"/>
      <c r="D153" s="145" t="s">
        <v>169</v>
      </c>
      <c r="F153" s="146" t="s">
        <v>3325</v>
      </c>
      <c r="I153" s="147"/>
      <c r="L153" s="33"/>
      <c r="M153" s="148"/>
      <c r="T153" s="54"/>
      <c r="AT153" s="18" t="s">
        <v>169</v>
      </c>
      <c r="AU153" s="18" t="s">
        <v>178</v>
      </c>
    </row>
    <row r="154" spans="2:65" s="1" customFormat="1" ht="16.5" customHeight="1">
      <c r="B154" s="33"/>
      <c r="C154" s="132" t="s">
        <v>216</v>
      </c>
      <c r="D154" s="132" t="s">
        <v>162</v>
      </c>
      <c r="E154" s="133" t="s">
        <v>3327</v>
      </c>
      <c r="F154" s="134" t="s">
        <v>3328</v>
      </c>
      <c r="G154" s="135" t="s">
        <v>3307</v>
      </c>
      <c r="H154" s="136">
        <v>1</v>
      </c>
      <c r="I154" s="137"/>
      <c r="J154" s="138">
        <f>ROUND(I154*H154,2)</f>
        <v>0</v>
      </c>
      <c r="K154" s="134" t="s">
        <v>19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167</v>
      </c>
      <c r="AT154" s="143" t="s">
        <v>162</v>
      </c>
      <c r="AU154" s="143" t="s">
        <v>178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167</v>
      </c>
      <c r="BM154" s="143" t="s">
        <v>3329</v>
      </c>
    </row>
    <row r="155" spans="2:65" s="1" customFormat="1" ht="11.25">
      <c r="B155" s="33"/>
      <c r="D155" s="145" t="s">
        <v>169</v>
      </c>
      <c r="F155" s="146" t="s">
        <v>3328</v>
      </c>
      <c r="I155" s="147"/>
      <c r="L155" s="33"/>
      <c r="M155" s="148"/>
      <c r="T155" s="54"/>
      <c r="AT155" s="18" t="s">
        <v>169</v>
      </c>
      <c r="AU155" s="18" t="s">
        <v>178</v>
      </c>
    </row>
    <row r="156" spans="2:65" s="11" customFormat="1" ht="20.85" customHeight="1">
      <c r="B156" s="120"/>
      <c r="D156" s="121" t="s">
        <v>68</v>
      </c>
      <c r="E156" s="130" t="s">
        <v>3330</v>
      </c>
      <c r="F156" s="130" t="s">
        <v>3331</v>
      </c>
      <c r="I156" s="123"/>
      <c r="J156" s="131">
        <f>BK156</f>
        <v>0</v>
      </c>
      <c r="L156" s="120"/>
      <c r="M156" s="125"/>
      <c r="P156" s="126">
        <f>SUM(P157:P162)</f>
        <v>0</v>
      </c>
      <c r="R156" s="126">
        <f>SUM(R157:R162)</f>
        <v>0</v>
      </c>
      <c r="T156" s="127">
        <f>SUM(T157:T162)</f>
        <v>0</v>
      </c>
      <c r="AR156" s="121" t="s">
        <v>77</v>
      </c>
      <c r="AT156" s="128" t="s">
        <v>68</v>
      </c>
      <c r="AU156" s="128" t="s">
        <v>79</v>
      </c>
      <c r="AY156" s="121" t="s">
        <v>160</v>
      </c>
      <c r="BK156" s="129">
        <f>SUM(BK157:BK162)</f>
        <v>0</v>
      </c>
    </row>
    <row r="157" spans="2:65" s="1" customFormat="1" ht="16.5" customHeight="1">
      <c r="B157" s="33"/>
      <c r="C157" s="132" t="s">
        <v>221</v>
      </c>
      <c r="D157" s="132" t="s">
        <v>162</v>
      </c>
      <c r="E157" s="133" t="s">
        <v>3332</v>
      </c>
      <c r="F157" s="134" t="s">
        <v>3333</v>
      </c>
      <c r="G157" s="135" t="s">
        <v>3307</v>
      </c>
      <c r="H157" s="136">
        <v>1</v>
      </c>
      <c r="I157" s="137"/>
      <c r="J157" s="138">
        <f>ROUND(I157*H157,2)</f>
        <v>0</v>
      </c>
      <c r="K157" s="134" t="s">
        <v>19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178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3334</v>
      </c>
    </row>
    <row r="158" spans="2:65" s="1" customFormat="1" ht="11.25">
      <c r="B158" s="33"/>
      <c r="D158" s="145" t="s">
        <v>169</v>
      </c>
      <c r="F158" s="146" t="s">
        <v>3333</v>
      </c>
      <c r="I158" s="147"/>
      <c r="L158" s="33"/>
      <c r="M158" s="148"/>
      <c r="T158" s="54"/>
      <c r="AT158" s="18" t="s">
        <v>169</v>
      </c>
      <c r="AU158" s="18" t="s">
        <v>178</v>
      </c>
    </row>
    <row r="159" spans="2:65" s="1" customFormat="1" ht="16.5" customHeight="1">
      <c r="B159" s="33"/>
      <c r="C159" s="132" t="s">
        <v>8</v>
      </c>
      <c r="D159" s="132" t="s">
        <v>162</v>
      </c>
      <c r="E159" s="133" t="s">
        <v>3335</v>
      </c>
      <c r="F159" s="134" t="s">
        <v>3336</v>
      </c>
      <c r="G159" s="135" t="s">
        <v>3307</v>
      </c>
      <c r="H159" s="136">
        <v>1</v>
      </c>
      <c r="I159" s="137"/>
      <c r="J159" s="138">
        <f>ROUND(I159*H159,2)</f>
        <v>0</v>
      </c>
      <c r="K159" s="134" t="s">
        <v>19</v>
      </c>
      <c r="L159" s="33"/>
      <c r="M159" s="139" t="s">
        <v>19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167</v>
      </c>
      <c r="AT159" s="143" t="s">
        <v>162</v>
      </c>
      <c r="AU159" s="143" t="s">
        <v>178</v>
      </c>
      <c r="AY159" s="18" t="s">
        <v>160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77</v>
      </c>
      <c r="BK159" s="144">
        <f>ROUND(I159*H159,2)</f>
        <v>0</v>
      </c>
      <c r="BL159" s="18" t="s">
        <v>167</v>
      </c>
      <c r="BM159" s="143" t="s">
        <v>3337</v>
      </c>
    </row>
    <row r="160" spans="2:65" s="1" customFormat="1" ht="11.25">
      <c r="B160" s="33"/>
      <c r="D160" s="145" t="s">
        <v>169</v>
      </c>
      <c r="F160" s="146" t="s">
        <v>3336</v>
      </c>
      <c r="I160" s="147"/>
      <c r="L160" s="33"/>
      <c r="M160" s="148"/>
      <c r="T160" s="54"/>
      <c r="AT160" s="18" t="s">
        <v>169</v>
      </c>
      <c r="AU160" s="18" t="s">
        <v>178</v>
      </c>
    </row>
    <row r="161" spans="2:65" s="1" customFormat="1" ht="16.5" customHeight="1">
      <c r="B161" s="33"/>
      <c r="C161" s="132" t="s">
        <v>238</v>
      </c>
      <c r="D161" s="132" t="s">
        <v>162</v>
      </c>
      <c r="E161" s="133" t="s">
        <v>3338</v>
      </c>
      <c r="F161" s="134" t="s">
        <v>3339</v>
      </c>
      <c r="G161" s="135" t="s">
        <v>3307</v>
      </c>
      <c r="H161" s="136">
        <v>2</v>
      </c>
      <c r="I161" s="137"/>
      <c r="J161" s="138">
        <f>ROUND(I161*H161,2)</f>
        <v>0</v>
      </c>
      <c r="K161" s="134" t="s">
        <v>19</v>
      </c>
      <c r="L161" s="33"/>
      <c r="M161" s="139" t="s">
        <v>19</v>
      </c>
      <c r="N161" s="140" t="s">
        <v>40</v>
      </c>
      <c r="P161" s="141">
        <f>O161*H161</f>
        <v>0</v>
      </c>
      <c r="Q161" s="141">
        <v>0</v>
      </c>
      <c r="R161" s="141">
        <f>Q161*H161</f>
        <v>0</v>
      </c>
      <c r="S161" s="141">
        <v>0</v>
      </c>
      <c r="T161" s="142">
        <f>S161*H161</f>
        <v>0</v>
      </c>
      <c r="AR161" s="143" t="s">
        <v>167</v>
      </c>
      <c r="AT161" s="143" t="s">
        <v>162</v>
      </c>
      <c r="AU161" s="143" t="s">
        <v>178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3340</v>
      </c>
    </row>
    <row r="162" spans="2:65" s="1" customFormat="1" ht="11.25">
      <c r="B162" s="33"/>
      <c r="D162" s="145" t="s">
        <v>169</v>
      </c>
      <c r="F162" s="146" t="s">
        <v>3339</v>
      </c>
      <c r="I162" s="147"/>
      <c r="L162" s="33"/>
      <c r="M162" s="148"/>
      <c r="T162" s="54"/>
      <c r="AT162" s="18" t="s">
        <v>169</v>
      </c>
      <c r="AU162" s="18" t="s">
        <v>178</v>
      </c>
    </row>
    <row r="163" spans="2:65" s="11" customFormat="1" ht="20.85" customHeight="1">
      <c r="B163" s="120"/>
      <c r="D163" s="121" t="s">
        <v>68</v>
      </c>
      <c r="E163" s="130" t="s">
        <v>3341</v>
      </c>
      <c r="F163" s="130" t="s">
        <v>3342</v>
      </c>
      <c r="I163" s="123"/>
      <c r="J163" s="131">
        <f>BK163</f>
        <v>0</v>
      </c>
      <c r="L163" s="120"/>
      <c r="M163" s="125"/>
      <c r="P163" s="126">
        <f>SUM(P164:P167)</f>
        <v>0</v>
      </c>
      <c r="R163" s="126">
        <f>SUM(R164:R167)</f>
        <v>0</v>
      </c>
      <c r="T163" s="127">
        <f>SUM(T164:T167)</f>
        <v>0</v>
      </c>
      <c r="AR163" s="121" t="s">
        <v>77</v>
      </c>
      <c r="AT163" s="128" t="s">
        <v>68</v>
      </c>
      <c r="AU163" s="128" t="s">
        <v>79</v>
      </c>
      <c r="AY163" s="121" t="s">
        <v>160</v>
      </c>
      <c r="BK163" s="129">
        <f>SUM(BK164:BK167)</f>
        <v>0</v>
      </c>
    </row>
    <row r="164" spans="2:65" s="1" customFormat="1" ht="16.5" customHeight="1">
      <c r="B164" s="33"/>
      <c r="C164" s="132" t="s">
        <v>245</v>
      </c>
      <c r="D164" s="132" t="s">
        <v>162</v>
      </c>
      <c r="E164" s="133" t="s">
        <v>3343</v>
      </c>
      <c r="F164" s="134" t="s">
        <v>3344</v>
      </c>
      <c r="G164" s="135" t="s">
        <v>3307</v>
      </c>
      <c r="H164" s="136">
        <v>1</v>
      </c>
      <c r="I164" s="137"/>
      <c r="J164" s="138">
        <f>ROUND(I164*H164,2)</f>
        <v>0</v>
      </c>
      <c r="K164" s="134" t="s">
        <v>19</v>
      </c>
      <c r="L164" s="33"/>
      <c r="M164" s="139" t="s">
        <v>19</v>
      </c>
      <c r="N164" s="140" t="s">
        <v>40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167</v>
      </c>
      <c r="AT164" s="143" t="s">
        <v>162</v>
      </c>
      <c r="AU164" s="143" t="s">
        <v>178</v>
      </c>
      <c r="AY164" s="18" t="s">
        <v>160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77</v>
      </c>
      <c r="BK164" s="144">
        <f>ROUND(I164*H164,2)</f>
        <v>0</v>
      </c>
      <c r="BL164" s="18" t="s">
        <v>167</v>
      </c>
      <c r="BM164" s="143" t="s">
        <v>3345</v>
      </c>
    </row>
    <row r="165" spans="2:65" s="1" customFormat="1" ht="11.25">
      <c r="B165" s="33"/>
      <c r="D165" s="145" t="s">
        <v>169</v>
      </c>
      <c r="F165" s="146" t="s">
        <v>3344</v>
      </c>
      <c r="I165" s="147"/>
      <c r="L165" s="33"/>
      <c r="M165" s="148"/>
      <c r="T165" s="54"/>
      <c r="AT165" s="18" t="s">
        <v>169</v>
      </c>
      <c r="AU165" s="18" t="s">
        <v>178</v>
      </c>
    </row>
    <row r="166" spans="2:65" s="1" customFormat="1" ht="16.5" customHeight="1">
      <c r="B166" s="33"/>
      <c r="C166" s="132" t="s">
        <v>253</v>
      </c>
      <c r="D166" s="132" t="s">
        <v>162</v>
      </c>
      <c r="E166" s="133" t="s">
        <v>3346</v>
      </c>
      <c r="F166" s="134" t="s">
        <v>3347</v>
      </c>
      <c r="G166" s="135" t="s">
        <v>3307</v>
      </c>
      <c r="H166" s="136">
        <v>4</v>
      </c>
      <c r="I166" s="137"/>
      <c r="J166" s="138">
        <f>ROUND(I166*H166,2)</f>
        <v>0</v>
      </c>
      <c r="K166" s="134" t="s">
        <v>19</v>
      </c>
      <c r="L166" s="33"/>
      <c r="M166" s="139" t="s">
        <v>19</v>
      </c>
      <c r="N166" s="140" t="s">
        <v>40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167</v>
      </c>
      <c r="AT166" s="143" t="s">
        <v>162</v>
      </c>
      <c r="AU166" s="143" t="s">
        <v>178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3348</v>
      </c>
    </row>
    <row r="167" spans="2:65" s="1" customFormat="1" ht="11.25">
      <c r="B167" s="33"/>
      <c r="D167" s="145" t="s">
        <v>169</v>
      </c>
      <c r="F167" s="146" t="s">
        <v>3347</v>
      </c>
      <c r="I167" s="147"/>
      <c r="L167" s="33"/>
      <c r="M167" s="148"/>
      <c r="T167" s="54"/>
      <c r="AT167" s="18" t="s">
        <v>169</v>
      </c>
      <c r="AU167" s="18" t="s">
        <v>178</v>
      </c>
    </row>
    <row r="168" spans="2:65" s="11" customFormat="1" ht="20.85" customHeight="1">
      <c r="B168" s="120"/>
      <c r="D168" s="121" t="s">
        <v>68</v>
      </c>
      <c r="E168" s="130" t="s">
        <v>3349</v>
      </c>
      <c r="F168" s="130" t="s">
        <v>3350</v>
      </c>
      <c r="I168" s="123"/>
      <c r="J168" s="131">
        <f>BK168</f>
        <v>0</v>
      </c>
      <c r="L168" s="120"/>
      <c r="M168" s="125"/>
      <c r="P168" s="126">
        <f>SUM(P169:P174)</f>
        <v>0</v>
      </c>
      <c r="R168" s="126">
        <f>SUM(R169:R174)</f>
        <v>0</v>
      </c>
      <c r="T168" s="127">
        <f>SUM(T169:T174)</f>
        <v>0</v>
      </c>
      <c r="AR168" s="121" t="s">
        <v>77</v>
      </c>
      <c r="AT168" s="128" t="s">
        <v>68</v>
      </c>
      <c r="AU168" s="128" t="s">
        <v>79</v>
      </c>
      <c r="AY168" s="121" t="s">
        <v>160</v>
      </c>
      <c r="BK168" s="129">
        <f>SUM(BK169:BK174)</f>
        <v>0</v>
      </c>
    </row>
    <row r="169" spans="2:65" s="1" customFormat="1" ht="16.5" customHeight="1">
      <c r="B169" s="33"/>
      <c r="C169" s="132" t="s">
        <v>259</v>
      </c>
      <c r="D169" s="132" t="s">
        <v>162</v>
      </c>
      <c r="E169" s="133" t="s">
        <v>3351</v>
      </c>
      <c r="F169" s="134" t="s">
        <v>3352</v>
      </c>
      <c r="G169" s="135" t="s">
        <v>3307</v>
      </c>
      <c r="H169" s="136">
        <v>1</v>
      </c>
      <c r="I169" s="137"/>
      <c r="J169" s="138">
        <f>ROUND(I169*H169,2)</f>
        <v>0</v>
      </c>
      <c r="K169" s="134" t="s">
        <v>19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167</v>
      </c>
      <c r="AT169" s="143" t="s">
        <v>162</v>
      </c>
      <c r="AU169" s="143" t="s">
        <v>178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3353</v>
      </c>
    </row>
    <row r="170" spans="2:65" s="1" customFormat="1" ht="11.25">
      <c r="B170" s="33"/>
      <c r="D170" s="145" t="s">
        <v>169</v>
      </c>
      <c r="F170" s="146" t="s">
        <v>3352</v>
      </c>
      <c r="I170" s="147"/>
      <c r="L170" s="33"/>
      <c r="M170" s="148"/>
      <c r="T170" s="54"/>
      <c r="AT170" s="18" t="s">
        <v>169</v>
      </c>
      <c r="AU170" s="18" t="s">
        <v>178</v>
      </c>
    </row>
    <row r="171" spans="2:65" s="1" customFormat="1" ht="16.5" customHeight="1">
      <c r="B171" s="33"/>
      <c r="C171" s="132" t="s">
        <v>265</v>
      </c>
      <c r="D171" s="132" t="s">
        <v>162</v>
      </c>
      <c r="E171" s="133" t="s">
        <v>3354</v>
      </c>
      <c r="F171" s="134" t="s">
        <v>3355</v>
      </c>
      <c r="G171" s="135" t="s">
        <v>3307</v>
      </c>
      <c r="H171" s="136">
        <v>1</v>
      </c>
      <c r="I171" s="137"/>
      <c r="J171" s="138">
        <f>ROUND(I171*H171,2)</f>
        <v>0</v>
      </c>
      <c r="K171" s="134" t="s">
        <v>19</v>
      </c>
      <c r="L171" s="33"/>
      <c r="M171" s="139" t="s">
        <v>19</v>
      </c>
      <c r="N171" s="140" t="s">
        <v>40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167</v>
      </c>
      <c r="AT171" s="143" t="s">
        <v>162</v>
      </c>
      <c r="AU171" s="143" t="s">
        <v>178</v>
      </c>
      <c r="AY171" s="18" t="s">
        <v>160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77</v>
      </c>
      <c r="BK171" s="144">
        <f>ROUND(I171*H171,2)</f>
        <v>0</v>
      </c>
      <c r="BL171" s="18" t="s">
        <v>167</v>
      </c>
      <c r="BM171" s="143" t="s">
        <v>3356</v>
      </c>
    </row>
    <row r="172" spans="2:65" s="1" customFormat="1" ht="11.25">
      <c r="B172" s="33"/>
      <c r="D172" s="145" t="s">
        <v>169</v>
      </c>
      <c r="F172" s="146" t="s">
        <v>3355</v>
      </c>
      <c r="I172" s="147"/>
      <c r="L172" s="33"/>
      <c r="M172" s="148"/>
      <c r="T172" s="54"/>
      <c r="AT172" s="18" t="s">
        <v>169</v>
      </c>
      <c r="AU172" s="18" t="s">
        <v>178</v>
      </c>
    </row>
    <row r="173" spans="2:65" s="1" customFormat="1" ht="16.5" customHeight="1">
      <c r="B173" s="33"/>
      <c r="C173" s="132" t="s">
        <v>273</v>
      </c>
      <c r="D173" s="132" t="s">
        <v>162</v>
      </c>
      <c r="E173" s="133" t="s">
        <v>3357</v>
      </c>
      <c r="F173" s="134" t="s">
        <v>3358</v>
      </c>
      <c r="G173" s="135" t="s">
        <v>3307</v>
      </c>
      <c r="H173" s="136">
        <v>1</v>
      </c>
      <c r="I173" s="137"/>
      <c r="J173" s="138">
        <f>ROUND(I173*H173,2)</f>
        <v>0</v>
      </c>
      <c r="K173" s="134" t="s">
        <v>19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178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3359</v>
      </c>
    </row>
    <row r="174" spans="2:65" s="1" customFormat="1" ht="11.25">
      <c r="B174" s="33"/>
      <c r="D174" s="145" t="s">
        <v>169</v>
      </c>
      <c r="F174" s="146" t="s">
        <v>3358</v>
      </c>
      <c r="I174" s="147"/>
      <c r="L174" s="33"/>
      <c r="M174" s="148"/>
      <c r="T174" s="54"/>
      <c r="AT174" s="18" t="s">
        <v>169</v>
      </c>
      <c r="AU174" s="18" t="s">
        <v>178</v>
      </c>
    </row>
    <row r="175" spans="2:65" s="11" customFormat="1" ht="20.85" customHeight="1">
      <c r="B175" s="120"/>
      <c r="D175" s="121" t="s">
        <v>68</v>
      </c>
      <c r="E175" s="130" t="s">
        <v>3360</v>
      </c>
      <c r="F175" s="130" t="s">
        <v>3361</v>
      </c>
      <c r="I175" s="123"/>
      <c r="J175" s="131">
        <f>BK175</f>
        <v>0</v>
      </c>
      <c r="L175" s="120"/>
      <c r="M175" s="125"/>
      <c r="P175" s="126">
        <f>SUM(P176:P181)</f>
        <v>0</v>
      </c>
      <c r="R175" s="126">
        <f>SUM(R176:R181)</f>
        <v>0</v>
      </c>
      <c r="T175" s="127">
        <f>SUM(T176:T181)</f>
        <v>0</v>
      </c>
      <c r="AR175" s="121" t="s">
        <v>77</v>
      </c>
      <c r="AT175" s="128" t="s">
        <v>68</v>
      </c>
      <c r="AU175" s="128" t="s">
        <v>79</v>
      </c>
      <c r="AY175" s="121" t="s">
        <v>160</v>
      </c>
      <c r="BK175" s="129">
        <f>SUM(BK176:BK181)</f>
        <v>0</v>
      </c>
    </row>
    <row r="176" spans="2:65" s="1" customFormat="1" ht="16.5" customHeight="1">
      <c r="B176" s="33"/>
      <c r="C176" s="132" t="s">
        <v>279</v>
      </c>
      <c r="D176" s="132" t="s">
        <v>162</v>
      </c>
      <c r="E176" s="133" t="s">
        <v>3362</v>
      </c>
      <c r="F176" s="134" t="s">
        <v>3363</v>
      </c>
      <c r="G176" s="135" t="s">
        <v>3307</v>
      </c>
      <c r="H176" s="136">
        <v>1</v>
      </c>
      <c r="I176" s="137"/>
      <c r="J176" s="138">
        <f>ROUND(I176*H176,2)</f>
        <v>0</v>
      </c>
      <c r="K176" s="134" t="s">
        <v>19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167</v>
      </c>
      <c r="AT176" s="143" t="s">
        <v>162</v>
      </c>
      <c r="AU176" s="143" t="s">
        <v>178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3364</v>
      </c>
    </row>
    <row r="177" spans="2:65" s="1" customFormat="1" ht="11.25">
      <c r="B177" s="33"/>
      <c r="D177" s="145" t="s">
        <v>169</v>
      </c>
      <c r="F177" s="146" t="s">
        <v>3363</v>
      </c>
      <c r="I177" s="147"/>
      <c r="L177" s="33"/>
      <c r="M177" s="148"/>
      <c r="T177" s="54"/>
      <c r="AT177" s="18" t="s">
        <v>169</v>
      </c>
      <c r="AU177" s="18" t="s">
        <v>178</v>
      </c>
    </row>
    <row r="178" spans="2:65" s="1" customFormat="1" ht="16.5" customHeight="1">
      <c r="B178" s="33"/>
      <c r="C178" s="132" t="s">
        <v>284</v>
      </c>
      <c r="D178" s="132" t="s">
        <v>162</v>
      </c>
      <c r="E178" s="133" t="s">
        <v>3365</v>
      </c>
      <c r="F178" s="134" t="s">
        <v>3366</v>
      </c>
      <c r="G178" s="135" t="s">
        <v>3307</v>
      </c>
      <c r="H178" s="136">
        <v>1</v>
      </c>
      <c r="I178" s="137"/>
      <c r="J178" s="138">
        <f>ROUND(I178*H178,2)</f>
        <v>0</v>
      </c>
      <c r="K178" s="134" t="s">
        <v>19</v>
      </c>
      <c r="L178" s="33"/>
      <c r="M178" s="139" t="s">
        <v>19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167</v>
      </c>
      <c r="AT178" s="143" t="s">
        <v>162</v>
      </c>
      <c r="AU178" s="143" t="s">
        <v>178</v>
      </c>
      <c r="AY178" s="18" t="s">
        <v>160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77</v>
      </c>
      <c r="BK178" s="144">
        <f>ROUND(I178*H178,2)</f>
        <v>0</v>
      </c>
      <c r="BL178" s="18" t="s">
        <v>167</v>
      </c>
      <c r="BM178" s="143" t="s">
        <v>3367</v>
      </c>
    </row>
    <row r="179" spans="2:65" s="1" customFormat="1" ht="11.25">
      <c r="B179" s="33"/>
      <c r="D179" s="145" t="s">
        <v>169</v>
      </c>
      <c r="F179" s="146" t="s">
        <v>3366</v>
      </c>
      <c r="I179" s="147"/>
      <c r="L179" s="33"/>
      <c r="M179" s="148"/>
      <c r="T179" s="54"/>
      <c r="AT179" s="18" t="s">
        <v>169</v>
      </c>
      <c r="AU179" s="18" t="s">
        <v>178</v>
      </c>
    </row>
    <row r="180" spans="2:65" s="1" customFormat="1" ht="16.5" customHeight="1">
      <c r="B180" s="33"/>
      <c r="C180" s="132" t="s">
        <v>7</v>
      </c>
      <c r="D180" s="132" t="s">
        <v>162</v>
      </c>
      <c r="E180" s="133" t="s">
        <v>3368</v>
      </c>
      <c r="F180" s="134" t="s">
        <v>3369</v>
      </c>
      <c r="G180" s="135" t="s">
        <v>3307</v>
      </c>
      <c r="H180" s="136">
        <v>1</v>
      </c>
      <c r="I180" s="137"/>
      <c r="J180" s="138">
        <f>ROUND(I180*H180,2)</f>
        <v>0</v>
      </c>
      <c r="K180" s="134" t="s">
        <v>19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178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3370</v>
      </c>
    </row>
    <row r="181" spans="2:65" s="1" customFormat="1" ht="11.25">
      <c r="B181" s="33"/>
      <c r="D181" s="145" t="s">
        <v>169</v>
      </c>
      <c r="F181" s="146" t="s">
        <v>3369</v>
      </c>
      <c r="I181" s="147"/>
      <c r="L181" s="33"/>
      <c r="M181" s="148"/>
      <c r="T181" s="54"/>
      <c r="AT181" s="18" t="s">
        <v>169</v>
      </c>
      <c r="AU181" s="18" t="s">
        <v>178</v>
      </c>
    </row>
    <row r="182" spans="2:65" s="11" customFormat="1" ht="20.85" customHeight="1">
      <c r="B182" s="120"/>
      <c r="D182" s="121" t="s">
        <v>68</v>
      </c>
      <c r="E182" s="130" t="s">
        <v>3371</v>
      </c>
      <c r="F182" s="130" t="s">
        <v>3372</v>
      </c>
      <c r="I182" s="123"/>
      <c r="J182" s="131">
        <f>BK182</f>
        <v>0</v>
      </c>
      <c r="L182" s="120"/>
      <c r="M182" s="125"/>
      <c r="P182" s="126">
        <f>SUM(P183:P192)</f>
        <v>0</v>
      </c>
      <c r="R182" s="126">
        <f>SUM(R183:R192)</f>
        <v>0</v>
      </c>
      <c r="T182" s="127">
        <f>SUM(T183:T192)</f>
        <v>0</v>
      </c>
      <c r="AR182" s="121" t="s">
        <v>77</v>
      </c>
      <c r="AT182" s="128" t="s">
        <v>68</v>
      </c>
      <c r="AU182" s="128" t="s">
        <v>79</v>
      </c>
      <c r="AY182" s="121" t="s">
        <v>160</v>
      </c>
      <c r="BK182" s="129">
        <f>SUM(BK183:BK192)</f>
        <v>0</v>
      </c>
    </row>
    <row r="183" spans="2:65" s="1" customFormat="1" ht="16.5" customHeight="1">
      <c r="B183" s="33"/>
      <c r="C183" s="132" t="s">
        <v>301</v>
      </c>
      <c r="D183" s="132" t="s">
        <v>162</v>
      </c>
      <c r="E183" s="133" t="s">
        <v>3373</v>
      </c>
      <c r="F183" s="134" t="s">
        <v>3374</v>
      </c>
      <c r="G183" s="135" t="s">
        <v>3296</v>
      </c>
      <c r="H183" s="136">
        <v>3</v>
      </c>
      <c r="I183" s="137"/>
      <c r="J183" s="138">
        <f>ROUND(I183*H183,2)</f>
        <v>0</v>
      </c>
      <c r="K183" s="134" t="s">
        <v>19</v>
      </c>
      <c r="L183" s="33"/>
      <c r="M183" s="139" t="s">
        <v>19</v>
      </c>
      <c r="N183" s="140" t="s">
        <v>40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167</v>
      </c>
      <c r="AT183" s="143" t="s">
        <v>162</v>
      </c>
      <c r="AU183" s="143" t="s">
        <v>178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3375</v>
      </c>
    </row>
    <row r="184" spans="2:65" s="1" customFormat="1" ht="11.25">
      <c r="B184" s="33"/>
      <c r="D184" s="145" t="s">
        <v>169</v>
      </c>
      <c r="F184" s="146" t="s">
        <v>3374</v>
      </c>
      <c r="I184" s="147"/>
      <c r="L184" s="33"/>
      <c r="M184" s="148"/>
      <c r="T184" s="54"/>
      <c r="AT184" s="18" t="s">
        <v>169</v>
      </c>
      <c r="AU184" s="18" t="s">
        <v>178</v>
      </c>
    </row>
    <row r="185" spans="2:65" s="1" customFormat="1" ht="16.5" customHeight="1">
      <c r="B185" s="33"/>
      <c r="C185" s="132" t="s">
        <v>305</v>
      </c>
      <c r="D185" s="132" t="s">
        <v>162</v>
      </c>
      <c r="E185" s="133" t="s">
        <v>3376</v>
      </c>
      <c r="F185" s="134" t="s">
        <v>3377</v>
      </c>
      <c r="G185" s="135" t="s">
        <v>3296</v>
      </c>
      <c r="H185" s="136">
        <v>1</v>
      </c>
      <c r="I185" s="137"/>
      <c r="J185" s="138">
        <f>ROUND(I185*H185,2)</f>
        <v>0</v>
      </c>
      <c r="K185" s="134" t="s">
        <v>19</v>
      </c>
      <c r="L185" s="33"/>
      <c r="M185" s="139" t="s">
        <v>19</v>
      </c>
      <c r="N185" s="140" t="s">
        <v>40</v>
      </c>
      <c r="P185" s="141">
        <f>O185*H185</f>
        <v>0</v>
      </c>
      <c r="Q185" s="141">
        <v>0</v>
      </c>
      <c r="R185" s="141">
        <f>Q185*H185</f>
        <v>0</v>
      </c>
      <c r="S185" s="141">
        <v>0</v>
      </c>
      <c r="T185" s="142">
        <f>S185*H185</f>
        <v>0</v>
      </c>
      <c r="AR185" s="143" t="s">
        <v>167</v>
      </c>
      <c r="AT185" s="143" t="s">
        <v>162</v>
      </c>
      <c r="AU185" s="143" t="s">
        <v>178</v>
      </c>
      <c r="AY185" s="18" t="s">
        <v>160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77</v>
      </c>
      <c r="BK185" s="144">
        <f>ROUND(I185*H185,2)</f>
        <v>0</v>
      </c>
      <c r="BL185" s="18" t="s">
        <v>167</v>
      </c>
      <c r="BM185" s="143" t="s">
        <v>3378</v>
      </c>
    </row>
    <row r="186" spans="2:65" s="1" customFormat="1" ht="11.25">
      <c r="B186" s="33"/>
      <c r="D186" s="145" t="s">
        <v>169</v>
      </c>
      <c r="F186" s="146" t="s">
        <v>3377</v>
      </c>
      <c r="I186" s="147"/>
      <c r="L186" s="33"/>
      <c r="M186" s="148"/>
      <c r="T186" s="54"/>
      <c r="AT186" s="18" t="s">
        <v>169</v>
      </c>
      <c r="AU186" s="18" t="s">
        <v>178</v>
      </c>
    </row>
    <row r="187" spans="2:65" s="1" customFormat="1" ht="16.5" customHeight="1">
      <c r="B187" s="33"/>
      <c r="C187" s="132" t="s">
        <v>310</v>
      </c>
      <c r="D187" s="132" t="s">
        <v>162</v>
      </c>
      <c r="E187" s="133" t="s">
        <v>3379</v>
      </c>
      <c r="F187" s="134" t="s">
        <v>3380</v>
      </c>
      <c r="G187" s="135" t="s">
        <v>3296</v>
      </c>
      <c r="H187" s="136">
        <v>6</v>
      </c>
      <c r="I187" s="137"/>
      <c r="J187" s="138">
        <f>ROUND(I187*H187,2)</f>
        <v>0</v>
      </c>
      <c r="K187" s="134" t="s">
        <v>19</v>
      </c>
      <c r="L187" s="33"/>
      <c r="M187" s="139" t="s">
        <v>19</v>
      </c>
      <c r="N187" s="140" t="s">
        <v>40</v>
      </c>
      <c r="P187" s="141">
        <f>O187*H187</f>
        <v>0</v>
      </c>
      <c r="Q187" s="141">
        <v>0</v>
      </c>
      <c r="R187" s="141">
        <f>Q187*H187</f>
        <v>0</v>
      </c>
      <c r="S187" s="141">
        <v>0</v>
      </c>
      <c r="T187" s="142">
        <f>S187*H187</f>
        <v>0</v>
      </c>
      <c r="AR187" s="143" t="s">
        <v>167</v>
      </c>
      <c r="AT187" s="143" t="s">
        <v>162</v>
      </c>
      <c r="AU187" s="143" t="s">
        <v>178</v>
      </c>
      <c r="AY187" s="18" t="s">
        <v>160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77</v>
      </c>
      <c r="BK187" s="144">
        <f>ROUND(I187*H187,2)</f>
        <v>0</v>
      </c>
      <c r="BL187" s="18" t="s">
        <v>167</v>
      </c>
      <c r="BM187" s="143" t="s">
        <v>3381</v>
      </c>
    </row>
    <row r="188" spans="2:65" s="1" customFormat="1" ht="11.25">
      <c r="B188" s="33"/>
      <c r="D188" s="145" t="s">
        <v>169</v>
      </c>
      <c r="F188" s="146" t="s">
        <v>3380</v>
      </c>
      <c r="I188" s="147"/>
      <c r="L188" s="33"/>
      <c r="M188" s="148"/>
      <c r="T188" s="54"/>
      <c r="AT188" s="18" t="s">
        <v>169</v>
      </c>
      <c r="AU188" s="18" t="s">
        <v>178</v>
      </c>
    </row>
    <row r="189" spans="2:65" s="1" customFormat="1" ht="16.5" customHeight="1">
      <c r="B189" s="33"/>
      <c r="C189" s="132" t="s">
        <v>319</v>
      </c>
      <c r="D189" s="132" t="s">
        <v>162</v>
      </c>
      <c r="E189" s="133" t="s">
        <v>3382</v>
      </c>
      <c r="F189" s="134" t="s">
        <v>3383</v>
      </c>
      <c r="G189" s="135" t="s">
        <v>3296</v>
      </c>
      <c r="H189" s="136">
        <v>1</v>
      </c>
      <c r="I189" s="137"/>
      <c r="J189" s="138">
        <f>ROUND(I189*H189,2)</f>
        <v>0</v>
      </c>
      <c r="K189" s="134" t="s">
        <v>19</v>
      </c>
      <c r="L189" s="33"/>
      <c r="M189" s="139" t="s">
        <v>19</v>
      </c>
      <c r="N189" s="140" t="s">
        <v>40</v>
      </c>
      <c r="P189" s="141">
        <f>O189*H189</f>
        <v>0</v>
      </c>
      <c r="Q189" s="141">
        <v>0</v>
      </c>
      <c r="R189" s="141">
        <f>Q189*H189</f>
        <v>0</v>
      </c>
      <c r="S189" s="141">
        <v>0</v>
      </c>
      <c r="T189" s="142">
        <f>S189*H189</f>
        <v>0</v>
      </c>
      <c r="AR189" s="143" t="s">
        <v>167</v>
      </c>
      <c r="AT189" s="143" t="s">
        <v>162</v>
      </c>
      <c r="AU189" s="143" t="s">
        <v>178</v>
      </c>
      <c r="AY189" s="18" t="s">
        <v>160</v>
      </c>
      <c r="BE189" s="144">
        <f>IF(N189="základní",J189,0)</f>
        <v>0</v>
      </c>
      <c r="BF189" s="144">
        <f>IF(N189="snížená",J189,0)</f>
        <v>0</v>
      </c>
      <c r="BG189" s="144">
        <f>IF(N189="zákl. přenesená",J189,0)</f>
        <v>0</v>
      </c>
      <c r="BH189" s="144">
        <f>IF(N189="sníž. přenesená",J189,0)</f>
        <v>0</v>
      </c>
      <c r="BI189" s="144">
        <f>IF(N189="nulová",J189,0)</f>
        <v>0</v>
      </c>
      <c r="BJ189" s="18" t="s">
        <v>77</v>
      </c>
      <c r="BK189" s="144">
        <f>ROUND(I189*H189,2)</f>
        <v>0</v>
      </c>
      <c r="BL189" s="18" t="s">
        <v>167</v>
      </c>
      <c r="BM189" s="143" t="s">
        <v>3384</v>
      </c>
    </row>
    <row r="190" spans="2:65" s="1" customFormat="1" ht="11.25">
      <c r="B190" s="33"/>
      <c r="D190" s="145" t="s">
        <v>169</v>
      </c>
      <c r="F190" s="146" t="s">
        <v>3383</v>
      </c>
      <c r="I190" s="147"/>
      <c r="L190" s="33"/>
      <c r="M190" s="148"/>
      <c r="T190" s="54"/>
      <c r="AT190" s="18" t="s">
        <v>169</v>
      </c>
      <c r="AU190" s="18" t="s">
        <v>178</v>
      </c>
    </row>
    <row r="191" spans="2:65" s="1" customFormat="1" ht="16.5" customHeight="1">
      <c r="B191" s="33"/>
      <c r="C191" s="132" t="s">
        <v>324</v>
      </c>
      <c r="D191" s="132" t="s">
        <v>162</v>
      </c>
      <c r="E191" s="133" t="s">
        <v>3385</v>
      </c>
      <c r="F191" s="134" t="s">
        <v>3386</v>
      </c>
      <c r="G191" s="135" t="s">
        <v>3296</v>
      </c>
      <c r="H191" s="136">
        <v>2</v>
      </c>
      <c r="I191" s="137"/>
      <c r="J191" s="138">
        <f>ROUND(I191*H191,2)</f>
        <v>0</v>
      </c>
      <c r="K191" s="134" t="s">
        <v>19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167</v>
      </c>
      <c r="AT191" s="143" t="s">
        <v>162</v>
      </c>
      <c r="AU191" s="143" t="s">
        <v>178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3387</v>
      </c>
    </row>
    <row r="192" spans="2:65" s="1" customFormat="1" ht="11.25">
      <c r="B192" s="33"/>
      <c r="D192" s="145" t="s">
        <v>169</v>
      </c>
      <c r="F192" s="146" t="s">
        <v>3386</v>
      </c>
      <c r="I192" s="147"/>
      <c r="L192" s="33"/>
      <c r="M192" s="148"/>
      <c r="T192" s="54"/>
      <c r="AT192" s="18" t="s">
        <v>169</v>
      </c>
      <c r="AU192" s="18" t="s">
        <v>178</v>
      </c>
    </row>
    <row r="193" spans="2:65" s="11" customFormat="1" ht="20.85" customHeight="1">
      <c r="B193" s="120"/>
      <c r="D193" s="121" t="s">
        <v>68</v>
      </c>
      <c r="E193" s="130" t="s">
        <v>3388</v>
      </c>
      <c r="F193" s="130" t="s">
        <v>3389</v>
      </c>
      <c r="I193" s="123"/>
      <c r="J193" s="131">
        <f>BK193</f>
        <v>0</v>
      </c>
      <c r="L193" s="120"/>
      <c r="M193" s="125"/>
      <c r="P193" s="126">
        <f>SUM(P194:P195)</f>
        <v>0</v>
      </c>
      <c r="R193" s="126">
        <f>SUM(R194:R195)</f>
        <v>0</v>
      </c>
      <c r="T193" s="127">
        <f>SUM(T194:T195)</f>
        <v>0</v>
      </c>
      <c r="AR193" s="121" t="s">
        <v>77</v>
      </c>
      <c r="AT193" s="128" t="s">
        <v>68</v>
      </c>
      <c r="AU193" s="128" t="s">
        <v>79</v>
      </c>
      <c r="AY193" s="121" t="s">
        <v>160</v>
      </c>
      <c r="BK193" s="129">
        <f>SUM(BK194:BK195)</f>
        <v>0</v>
      </c>
    </row>
    <row r="194" spans="2:65" s="1" customFormat="1" ht="16.5" customHeight="1">
      <c r="B194" s="33"/>
      <c r="C194" s="132" t="s">
        <v>338</v>
      </c>
      <c r="D194" s="132" t="s">
        <v>162</v>
      </c>
      <c r="E194" s="133" t="s">
        <v>3390</v>
      </c>
      <c r="F194" s="134" t="s">
        <v>3391</v>
      </c>
      <c r="G194" s="135" t="s">
        <v>3392</v>
      </c>
      <c r="H194" s="136">
        <v>1</v>
      </c>
      <c r="I194" s="137"/>
      <c r="J194" s="138">
        <f>ROUND(I194*H194,2)</f>
        <v>0</v>
      </c>
      <c r="K194" s="134" t="s">
        <v>19</v>
      </c>
      <c r="L194" s="33"/>
      <c r="M194" s="139" t="s">
        <v>19</v>
      </c>
      <c r="N194" s="140" t="s">
        <v>40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167</v>
      </c>
      <c r="AT194" s="143" t="s">
        <v>162</v>
      </c>
      <c r="AU194" s="143" t="s">
        <v>178</v>
      </c>
      <c r="AY194" s="18" t="s">
        <v>160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77</v>
      </c>
      <c r="BK194" s="144">
        <f>ROUND(I194*H194,2)</f>
        <v>0</v>
      </c>
      <c r="BL194" s="18" t="s">
        <v>167</v>
      </c>
      <c r="BM194" s="143" t="s">
        <v>3393</v>
      </c>
    </row>
    <row r="195" spans="2:65" s="1" customFormat="1" ht="11.25">
      <c r="B195" s="33"/>
      <c r="D195" s="145" t="s">
        <v>169</v>
      </c>
      <c r="F195" s="146" t="s">
        <v>3391</v>
      </c>
      <c r="I195" s="147"/>
      <c r="L195" s="33"/>
      <c r="M195" s="148"/>
      <c r="T195" s="54"/>
      <c r="AT195" s="18" t="s">
        <v>169</v>
      </c>
      <c r="AU195" s="18" t="s">
        <v>178</v>
      </c>
    </row>
    <row r="196" spans="2:65" s="11" customFormat="1" ht="25.9" customHeight="1">
      <c r="B196" s="120"/>
      <c r="D196" s="121" t="s">
        <v>68</v>
      </c>
      <c r="E196" s="122" t="s">
        <v>3394</v>
      </c>
      <c r="F196" s="122" t="s">
        <v>3395</v>
      </c>
      <c r="I196" s="123"/>
      <c r="J196" s="124">
        <f>BK196</f>
        <v>0</v>
      </c>
      <c r="L196" s="120"/>
      <c r="M196" s="125"/>
      <c r="P196" s="126">
        <f>P197+P224</f>
        <v>0</v>
      </c>
      <c r="R196" s="126">
        <f>R197+R224</f>
        <v>0</v>
      </c>
      <c r="T196" s="127">
        <f>T197+T224</f>
        <v>0</v>
      </c>
      <c r="AR196" s="121" t="s">
        <v>77</v>
      </c>
      <c r="AT196" s="128" t="s">
        <v>68</v>
      </c>
      <c r="AU196" s="128" t="s">
        <v>69</v>
      </c>
      <c r="AY196" s="121" t="s">
        <v>160</v>
      </c>
      <c r="BK196" s="129">
        <f>BK197+BK224</f>
        <v>0</v>
      </c>
    </row>
    <row r="197" spans="2:65" s="11" customFormat="1" ht="22.9" customHeight="1">
      <c r="B197" s="120"/>
      <c r="D197" s="121" t="s">
        <v>68</v>
      </c>
      <c r="E197" s="130" t="s">
        <v>3396</v>
      </c>
      <c r="F197" s="130" t="s">
        <v>3397</v>
      </c>
      <c r="I197" s="123"/>
      <c r="J197" s="131">
        <f>BK197</f>
        <v>0</v>
      </c>
      <c r="L197" s="120"/>
      <c r="M197" s="125"/>
      <c r="P197" s="126">
        <f>P198+P201+P204+P205+P208+P211+P214+P217</f>
        <v>0</v>
      </c>
      <c r="R197" s="126">
        <f>R198+R201+R204+R205+R208+R211+R214+R217</f>
        <v>0</v>
      </c>
      <c r="T197" s="127">
        <f>T198+T201+T204+T205+T208+T211+T214+T217</f>
        <v>0</v>
      </c>
      <c r="AR197" s="121" t="s">
        <v>77</v>
      </c>
      <c r="AT197" s="128" t="s">
        <v>68</v>
      </c>
      <c r="AU197" s="128" t="s">
        <v>77</v>
      </c>
      <c r="AY197" s="121" t="s">
        <v>160</v>
      </c>
      <c r="BK197" s="129">
        <f>BK198+BK201+BK204+BK205+BK208+BK211+BK214+BK217</f>
        <v>0</v>
      </c>
    </row>
    <row r="198" spans="2:65" s="11" customFormat="1" ht="20.85" customHeight="1">
      <c r="B198" s="120"/>
      <c r="D198" s="121" t="s">
        <v>68</v>
      </c>
      <c r="E198" s="130" t="s">
        <v>3398</v>
      </c>
      <c r="F198" s="130" t="s">
        <v>3399</v>
      </c>
      <c r="I198" s="123"/>
      <c r="J198" s="131">
        <f>BK198</f>
        <v>0</v>
      </c>
      <c r="L198" s="120"/>
      <c r="M198" s="125"/>
      <c r="P198" s="126">
        <f>SUM(P199:P200)</f>
        <v>0</v>
      </c>
      <c r="R198" s="126">
        <f>SUM(R199:R200)</f>
        <v>0</v>
      </c>
      <c r="T198" s="127">
        <f>SUM(T199:T200)</f>
        <v>0</v>
      </c>
      <c r="AR198" s="121" t="s">
        <v>77</v>
      </c>
      <c r="AT198" s="128" t="s">
        <v>68</v>
      </c>
      <c r="AU198" s="128" t="s">
        <v>79</v>
      </c>
      <c r="AY198" s="121" t="s">
        <v>160</v>
      </c>
      <c r="BK198" s="129">
        <f>SUM(BK199:BK200)</f>
        <v>0</v>
      </c>
    </row>
    <row r="199" spans="2:65" s="1" customFormat="1" ht="16.5" customHeight="1">
      <c r="B199" s="33"/>
      <c r="C199" s="132" t="s">
        <v>344</v>
      </c>
      <c r="D199" s="132" t="s">
        <v>162</v>
      </c>
      <c r="E199" s="133" t="s">
        <v>3400</v>
      </c>
      <c r="F199" s="134" t="s">
        <v>3401</v>
      </c>
      <c r="G199" s="135" t="s">
        <v>3296</v>
      </c>
      <c r="H199" s="136">
        <v>1</v>
      </c>
      <c r="I199" s="137"/>
      <c r="J199" s="138">
        <f>ROUND(I199*H199,2)</f>
        <v>0</v>
      </c>
      <c r="K199" s="134" t="s">
        <v>19</v>
      </c>
      <c r="L199" s="33"/>
      <c r="M199" s="139" t="s">
        <v>19</v>
      </c>
      <c r="N199" s="140" t="s">
        <v>40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167</v>
      </c>
      <c r="AT199" s="143" t="s">
        <v>162</v>
      </c>
      <c r="AU199" s="143" t="s">
        <v>178</v>
      </c>
      <c r="AY199" s="18" t="s">
        <v>160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77</v>
      </c>
      <c r="BK199" s="144">
        <f>ROUND(I199*H199,2)</f>
        <v>0</v>
      </c>
      <c r="BL199" s="18" t="s">
        <v>167</v>
      </c>
      <c r="BM199" s="143" t="s">
        <v>3402</v>
      </c>
    </row>
    <row r="200" spans="2:65" s="1" customFormat="1" ht="11.25">
      <c r="B200" s="33"/>
      <c r="D200" s="145" t="s">
        <v>169</v>
      </c>
      <c r="F200" s="146" t="s">
        <v>3401</v>
      </c>
      <c r="I200" s="147"/>
      <c r="L200" s="33"/>
      <c r="M200" s="148"/>
      <c r="T200" s="54"/>
      <c r="AT200" s="18" t="s">
        <v>169</v>
      </c>
      <c r="AU200" s="18" t="s">
        <v>178</v>
      </c>
    </row>
    <row r="201" spans="2:65" s="11" customFormat="1" ht="20.85" customHeight="1">
      <c r="B201" s="120"/>
      <c r="D201" s="121" t="s">
        <v>68</v>
      </c>
      <c r="E201" s="130" t="s">
        <v>3403</v>
      </c>
      <c r="F201" s="130" t="s">
        <v>3404</v>
      </c>
      <c r="I201" s="123"/>
      <c r="J201" s="131">
        <f>BK201</f>
        <v>0</v>
      </c>
      <c r="L201" s="120"/>
      <c r="M201" s="125"/>
      <c r="P201" s="126">
        <f>SUM(P202:P203)</f>
        <v>0</v>
      </c>
      <c r="R201" s="126">
        <f>SUM(R202:R203)</f>
        <v>0</v>
      </c>
      <c r="T201" s="127">
        <f>SUM(T202:T203)</f>
        <v>0</v>
      </c>
      <c r="AR201" s="121" t="s">
        <v>77</v>
      </c>
      <c r="AT201" s="128" t="s">
        <v>68</v>
      </c>
      <c r="AU201" s="128" t="s">
        <v>79</v>
      </c>
      <c r="AY201" s="121" t="s">
        <v>160</v>
      </c>
      <c r="BK201" s="129">
        <f>SUM(BK202:BK203)</f>
        <v>0</v>
      </c>
    </row>
    <row r="202" spans="2:65" s="1" customFormat="1" ht="16.5" customHeight="1">
      <c r="B202" s="33"/>
      <c r="C202" s="132" t="s">
        <v>357</v>
      </c>
      <c r="D202" s="132" t="s">
        <v>162</v>
      </c>
      <c r="E202" s="133" t="s">
        <v>3405</v>
      </c>
      <c r="F202" s="134" t="s">
        <v>3406</v>
      </c>
      <c r="G202" s="135" t="s">
        <v>3296</v>
      </c>
      <c r="H202" s="136">
        <v>6</v>
      </c>
      <c r="I202" s="137"/>
      <c r="J202" s="138">
        <f>ROUND(I202*H202,2)</f>
        <v>0</v>
      </c>
      <c r="K202" s="134" t="s">
        <v>19</v>
      </c>
      <c r="L202" s="33"/>
      <c r="M202" s="139" t="s">
        <v>19</v>
      </c>
      <c r="N202" s="140" t="s">
        <v>40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167</v>
      </c>
      <c r="AT202" s="143" t="s">
        <v>162</v>
      </c>
      <c r="AU202" s="143" t="s">
        <v>178</v>
      </c>
      <c r="AY202" s="18" t="s">
        <v>160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77</v>
      </c>
      <c r="BK202" s="144">
        <f>ROUND(I202*H202,2)</f>
        <v>0</v>
      </c>
      <c r="BL202" s="18" t="s">
        <v>167</v>
      </c>
      <c r="BM202" s="143" t="s">
        <v>3407</v>
      </c>
    </row>
    <row r="203" spans="2:65" s="1" customFormat="1" ht="11.25">
      <c r="B203" s="33"/>
      <c r="D203" s="145" t="s">
        <v>169</v>
      </c>
      <c r="F203" s="146" t="s">
        <v>3406</v>
      </c>
      <c r="I203" s="147"/>
      <c r="L203" s="33"/>
      <c r="M203" s="148"/>
      <c r="T203" s="54"/>
      <c r="AT203" s="18" t="s">
        <v>169</v>
      </c>
      <c r="AU203" s="18" t="s">
        <v>178</v>
      </c>
    </row>
    <row r="204" spans="2:65" s="11" customFormat="1" ht="20.85" customHeight="1">
      <c r="B204" s="120"/>
      <c r="D204" s="121" t="s">
        <v>68</v>
      </c>
      <c r="E204" s="130" t="s">
        <v>3408</v>
      </c>
      <c r="F204" s="130" t="s">
        <v>3409</v>
      </c>
      <c r="I204" s="123"/>
      <c r="J204" s="131">
        <f>BK204</f>
        <v>0</v>
      </c>
      <c r="L204" s="120"/>
      <c r="M204" s="125"/>
      <c r="P204" s="126">
        <v>0</v>
      </c>
      <c r="R204" s="126">
        <v>0</v>
      </c>
      <c r="T204" s="127">
        <v>0</v>
      </c>
      <c r="AR204" s="121" t="s">
        <v>77</v>
      </c>
      <c r="AT204" s="128" t="s">
        <v>68</v>
      </c>
      <c r="AU204" s="128" t="s">
        <v>79</v>
      </c>
      <c r="AY204" s="121" t="s">
        <v>160</v>
      </c>
      <c r="BK204" s="129">
        <v>0</v>
      </c>
    </row>
    <row r="205" spans="2:65" s="11" customFormat="1" ht="20.85" customHeight="1">
      <c r="B205" s="120"/>
      <c r="D205" s="121" t="s">
        <v>68</v>
      </c>
      <c r="E205" s="130" t="s">
        <v>3410</v>
      </c>
      <c r="F205" s="130" t="s">
        <v>3411</v>
      </c>
      <c r="I205" s="123"/>
      <c r="J205" s="131">
        <f>BK205</f>
        <v>0</v>
      </c>
      <c r="L205" s="120"/>
      <c r="M205" s="125"/>
      <c r="P205" s="126">
        <f>SUM(P206:P207)</f>
        <v>0</v>
      </c>
      <c r="R205" s="126">
        <f>SUM(R206:R207)</f>
        <v>0</v>
      </c>
      <c r="T205" s="127">
        <f>SUM(T206:T207)</f>
        <v>0</v>
      </c>
      <c r="AR205" s="121" t="s">
        <v>77</v>
      </c>
      <c r="AT205" s="128" t="s">
        <v>68</v>
      </c>
      <c r="AU205" s="128" t="s">
        <v>79</v>
      </c>
      <c r="AY205" s="121" t="s">
        <v>160</v>
      </c>
      <c r="BK205" s="129">
        <f>SUM(BK206:BK207)</f>
        <v>0</v>
      </c>
    </row>
    <row r="206" spans="2:65" s="1" customFormat="1" ht="16.5" customHeight="1">
      <c r="B206" s="33"/>
      <c r="C206" s="132" t="s">
        <v>363</v>
      </c>
      <c r="D206" s="132" t="s">
        <v>162</v>
      </c>
      <c r="E206" s="133" t="s">
        <v>3412</v>
      </c>
      <c r="F206" s="134" t="s">
        <v>3413</v>
      </c>
      <c r="G206" s="135" t="s">
        <v>3296</v>
      </c>
      <c r="H206" s="136">
        <v>6</v>
      </c>
      <c r="I206" s="137"/>
      <c r="J206" s="138">
        <f>ROUND(I206*H206,2)</f>
        <v>0</v>
      </c>
      <c r="K206" s="134" t="s">
        <v>19</v>
      </c>
      <c r="L206" s="33"/>
      <c r="M206" s="139" t="s">
        <v>19</v>
      </c>
      <c r="N206" s="140" t="s">
        <v>40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167</v>
      </c>
      <c r="AT206" s="143" t="s">
        <v>162</v>
      </c>
      <c r="AU206" s="143" t="s">
        <v>178</v>
      </c>
      <c r="AY206" s="18" t="s">
        <v>160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77</v>
      </c>
      <c r="BK206" s="144">
        <f>ROUND(I206*H206,2)</f>
        <v>0</v>
      </c>
      <c r="BL206" s="18" t="s">
        <v>167</v>
      </c>
      <c r="BM206" s="143" t="s">
        <v>3414</v>
      </c>
    </row>
    <row r="207" spans="2:65" s="1" customFormat="1" ht="11.25">
      <c r="B207" s="33"/>
      <c r="D207" s="145" t="s">
        <v>169</v>
      </c>
      <c r="F207" s="146" t="s">
        <v>3413</v>
      </c>
      <c r="I207" s="147"/>
      <c r="L207" s="33"/>
      <c r="M207" s="148"/>
      <c r="T207" s="54"/>
      <c r="AT207" s="18" t="s">
        <v>169</v>
      </c>
      <c r="AU207" s="18" t="s">
        <v>178</v>
      </c>
    </row>
    <row r="208" spans="2:65" s="11" customFormat="1" ht="20.85" customHeight="1">
      <c r="B208" s="120"/>
      <c r="D208" s="121" t="s">
        <v>68</v>
      </c>
      <c r="E208" s="130" t="s">
        <v>3415</v>
      </c>
      <c r="F208" s="130" t="s">
        <v>3416</v>
      </c>
      <c r="I208" s="123"/>
      <c r="J208" s="131">
        <f>BK208</f>
        <v>0</v>
      </c>
      <c r="L208" s="120"/>
      <c r="M208" s="125"/>
      <c r="P208" s="126">
        <f>SUM(P209:P210)</f>
        <v>0</v>
      </c>
      <c r="R208" s="126">
        <f>SUM(R209:R210)</f>
        <v>0</v>
      </c>
      <c r="T208" s="127">
        <f>SUM(T209:T210)</f>
        <v>0</v>
      </c>
      <c r="AR208" s="121" t="s">
        <v>77</v>
      </c>
      <c r="AT208" s="128" t="s">
        <v>68</v>
      </c>
      <c r="AU208" s="128" t="s">
        <v>79</v>
      </c>
      <c r="AY208" s="121" t="s">
        <v>160</v>
      </c>
      <c r="BK208" s="129">
        <f>SUM(BK209:BK210)</f>
        <v>0</v>
      </c>
    </row>
    <row r="209" spans="2:65" s="1" customFormat="1" ht="16.5" customHeight="1">
      <c r="B209" s="33"/>
      <c r="C209" s="132" t="s">
        <v>373</v>
      </c>
      <c r="D209" s="132" t="s">
        <v>162</v>
      </c>
      <c r="E209" s="133" t="s">
        <v>3417</v>
      </c>
      <c r="F209" s="134" t="s">
        <v>3418</v>
      </c>
      <c r="G209" s="135" t="s">
        <v>298</v>
      </c>
      <c r="H209" s="136">
        <v>110</v>
      </c>
      <c r="I209" s="137"/>
      <c r="J209" s="138">
        <f>ROUND(I209*H209,2)</f>
        <v>0</v>
      </c>
      <c r="K209" s="134" t="s">
        <v>19</v>
      </c>
      <c r="L209" s="33"/>
      <c r="M209" s="139" t="s">
        <v>19</v>
      </c>
      <c r="N209" s="140" t="s">
        <v>40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167</v>
      </c>
      <c r="AT209" s="143" t="s">
        <v>162</v>
      </c>
      <c r="AU209" s="143" t="s">
        <v>178</v>
      </c>
      <c r="AY209" s="18" t="s">
        <v>160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77</v>
      </c>
      <c r="BK209" s="144">
        <f>ROUND(I209*H209,2)</f>
        <v>0</v>
      </c>
      <c r="BL209" s="18" t="s">
        <v>167</v>
      </c>
      <c r="BM209" s="143" t="s">
        <v>3419</v>
      </c>
    </row>
    <row r="210" spans="2:65" s="1" customFormat="1" ht="11.25">
      <c r="B210" s="33"/>
      <c r="D210" s="145" t="s">
        <v>169</v>
      </c>
      <c r="F210" s="146" t="s">
        <v>3418</v>
      </c>
      <c r="I210" s="147"/>
      <c r="L210" s="33"/>
      <c r="M210" s="148"/>
      <c r="T210" s="54"/>
      <c r="AT210" s="18" t="s">
        <v>169</v>
      </c>
      <c r="AU210" s="18" t="s">
        <v>178</v>
      </c>
    </row>
    <row r="211" spans="2:65" s="11" customFormat="1" ht="20.85" customHeight="1">
      <c r="B211" s="120"/>
      <c r="D211" s="121" t="s">
        <v>68</v>
      </c>
      <c r="E211" s="130" t="s">
        <v>3420</v>
      </c>
      <c r="F211" s="130" t="s">
        <v>3421</v>
      </c>
      <c r="I211" s="123"/>
      <c r="J211" s="131">
        <f>BK211</f>
        <v>0</v>
      </c>
      <c r="L211" s="120"/>
      <c r="M211" s="125"/>
      <c r="P211" s="126">
        <f>SUM(P212:P213)</f>
        <v>0</v>
      </c>
      <c r="R211" s="126">
        <f>SUM(R212:R213)</f>
        <v>0</v>
      </c>
      <c r="T211" s="127">
        <f>SUM(T212:T213)</f>
        <v>0</v>
      </c>
      <c r="AR211" s="121" t="s">
        <v>77</v>
      </c>
      <c r="AT211" s="128" t="s">
        <v>68</v>
      </c>
      <c r="AU211" s="128" t="s">
        <v>79</v>
      </c>
      <c r="AY211" s="121" t="s">
        <v>160</v>
      </c>
      <c r="BK211" s="129">
        <f>SUM(BK212:BK213)</f>
        <v>0</v>
      </c>
    </row>
    <row r="212" spans="2:65" s="1" customFormat="1" ht="16.5" customHeight="1">
      <c r="B212" s="33"/>
      <c r="C212" s="132" t="s">
        <v>378</v>
      </c>
      <c r="D212" s="132" t="s">
        <v>162</v>
      </c>
      <c r="E212" s="133" t="s">
        <v>3422</v>
      </c>
      <c r="F212" s="134" t="s">
        <v>3423</v>
      </c>
      <c r="G212" s="135" t="s">
        <v>3296</v>
      </c>
      <c r="H212" s="136">
        <v>9</v>
      </c>
      <c r="I212" s="137"/>
      <c r="J212" s="138">
        <f>ROUND(I212*H212,2)</f>
        <v>0</v>
      </c>
      <c r="K212" s="134" t="s">
        <v>19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167</v>
      </c>
      <c r="AT212" s="143" t="s">
        <v>162</v>
      </c>
      <c r="AU212" s="143" t="s">
        <v>178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3424</v>
      </c>
    </row>
    <row r="213" spans="2:65" s="1" customFormat="1" ht="11.25">
      <c r="B213" s="33"/>
      <c r="D213" s="145" t="s">
        <v>169</v>
      </c>
      <c r="F213" s="146" t="s">
        <v>3425</v>
      </c>
      <c r="I213" s="147"/>
      <c r="L213" s="33"/>
      <c r="M213" s="148"/>
      <c r="T213" s="54"/>
      <c r="AT213" s="18" t="s">
        <v>169</v>
      </c>
      <c r="AU213" s="18" t="s">
        <v>178</v>
      </c>
    </row>
    <row r="214" spans="2:65" s="11" customFormat="1" ht="20.85" customHeight="1">
      <c r="B214" s="120"/>
      <c r="D214" s="121" t="s">
        <v>68</v>
      </c>
      <c r="E214" s="130" t="s">
        <v>3426</v>
      </c>
      <c r="F214" s="130" t="s">
        <v>3427</v>
      </c>
      <c r="I214" s="123"/>
      <c r="J214" s="131">
        <f>BK214</f>
        <v>0</v>
      </c>
      <c r="L214" s="120"/>
      <c r="M214" s="125"/>
      <c r="P214" s="126">
        <f>SUM(P215:P216)</f>
        <v>0</v>
      </c>
      <c r="R214" s="126">
        <f>SUM(R215:R216)</f>
        <v>0</v>
      </c>
      <c r="T214" s="127">
        <f>SUM(T215:T216)</f>
        <v>0</v>
      </c>
      <c r="AR214" s="121" t="s">
        <v>77</v>
      </c>
      <c r="AT214" s="128" t="s">
        <v>68</v>
      </c>
      <c r="AU214" s="128" t="s">
        <v>79</v>
      </c>
      <c r="AY214" s="121" t="s">
        <v>160</v>
      </c>
      <c r="BK214" s="129">
        <f>SUM(BK215:BK216)</f>
        <v>0</v>
      </c>
    </row>
    <row r="215" spans="2:65" s="1" customFormat="1" ht="16.5" customHeight="1">
      <c r="B215" s="33"/>
      <c r="C215" s="132" t="s">
        <v>384</v>
      </c>
      <c r="D215" s="132" t="s">
        <v>162</v>
      </c>
      <c r="E215" s="133" t="s">
        <v>3428</v>
      </c>
      <c r="F215" s="134" t="s">
        <v>3429</v>
      </c>
      <c r="G215" s="135" t="s">
        <v>3296</v>
      </c>
      <c r="H215" s="136">
        <v>73</v>
      </c>
      <c r="I215" s="137"/>
      <c r="J215" s="138">
        <f>ROUND(I215*H215,2)</f>
        <v>0</v>
      </c>
      <c r="K215" s="134" t="s">
        <v>19</v>
      </c>
      <c r="L215" s="33"/>
      <c r="M215" s="139" t="s">
        <v>19</v>
      </c>
      <c r="N215" s="140" t="s">
        <v>40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167</v>
      </c>
      <c r="AT215" s="143" t="s">
        <v>162</v>
      </c>
      <c r="AU215" s="143" t="s">
        <v>178</v>
      </c>
      <c r="AY215" s="18" t="s">
        <v>160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77</v>
      </c>
      <c r="BK215" s="144">
        <f>ROUND(I215*H215,2)</f>
        <v>0</v>
      </c>
      <c r="BL215" s="18" t="s">
        <v>167</v>
      </c>
      <c r="BM215" s="143" t="s">
        <v>3430</v>
      </c>
    </row>
    <row r="216" spans="2:65" s="1" customFormat="1" ht="11.25">
      <c r="B216" s="33"/>
      <c r="D216" s="145" t="s">
        <v>169</v>
      </c>
      <c r="F216" s="146" t="s">
        <v>3429</v>
      </c>
      <c r="I216" s="147"/>
      <c r="L216" s="33"/>
      <c r="M216" s="148"/>
      <c r="T216" s="54"/>
      <c r="AT216" s="18" t="s">
        <v>169</v>
      </c>
      <c r="AU216" s="18" t="s">
        <v>178</v>
      </c>
    </row>
    <row r="217" spans="2:65" s="11" customFormat="1" ht="20.85" customHeight="1">
      <c r="B217" s="120"/>
      <c r="D217" s="121" t="s">
        <v>68</v>
      </c>
      <c r="E217" s="130" t="s">
        <v>3431</v>
      </c>
      <c r="F217" s="130" t="s">
        <v>3432</v>
      </c>
      <c r="I217" s="123"/>
      <c r="J217" s="131">
        <f>BK217</f>
        <v>0</v>
      </c>
      <c r="L217" s="120"/>
      <c r="M217" s="125"/>
      <c r="P217" s="126">
        <f>SUM(P218:P223)</f>
        <v>0</v>
      </c>
      <c r="R217" s="126">
        <f>SUM(R218:R223)</f>
        <v>0</v>
      </c>
      <c r="T217" s="127">
        <f>SUM(T218:T223)</f>
        <v>0</v>
      </c>
      <c r="AR217" s="121" t="s">
        <v>77</v>
      </c>
      <c r="AT217" s="128" t="s">
        <v>68</v>
      </c>
      <c r="AU217" s="128" t="s">
        <v>79</v>
      </c>
      <c r="AY217" s="121" t="s">
        <v>160</v>
      </c>
      <c r="BK217" s="129">
        <f>SUM(BK218:BK223)</f>
        <v>0</v>
      </c>
    </row>
    <row r="218" spans="2:65" s="1" customFormat="1" ht="16.5" customHeight="1">
      <c r="B218" s="33"/>
      <c r="C218" s="132" t="s">
        <v>390</v>
      </c>
      <c r="D218" s="132" t="s">
        <v>162</v>
      </c>
      <c r="E218" s="133" t="s">
        <v>3433</v>
      </c>
      <c r="F218" s="134" t="s">
        <v>3434</v>
      </c>
      <c r="G218" s="135" t="s">
        <v>2207</v>
      </c>
      <c r="H218" s="136">
        <v>6</v>
      </c>
      <c r="I218" s="137"/>
      <c r="J218" s="138">
        <f>ROUND(I218*H218,2)</f>
        <v>0</v>
      </c>
      <c r="K218" s="134" t="s">
        <v>19</v>
      </c>
      <c r="L218" s="33"/>
      <c r="M218" s="139" t="s">
        <v>19</v>
      </c>
      <c r="N218" s="140" t="s">
        <v>40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167</v>
      </c>
      <c r="AT218" s="143" t="s">
        <v>162</v>
      </c>
      <c r="AU218" s="143" t="s">
        <v>178</v>
      </c>
      <c r="AY218" s="18" t="s">
        <v>160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77</v>
      </c>
      <c r="BK218" s="144">
        <f>ROUND(I218*H218,2)</f>
        <v>0</v>
      </c>
      <c r="BL218" s="18" t="s">
        <v>167</v>
      </c>
      <c r="BM218" s="143" t="s">
        <v>3435</v>
      </c>
    </row>
    <row r="219" spans="2:65" s="1" customFormat="1" ht="11.25">
      <c r="B219" s="33"/>
      <c r="D219" s="145" t="s">
        <v>169</v>
      </c>
      <c r="F219" s="146" t="s">
        <v>3434</v>
      </c>
      <c r="I219" s="147"/>
      <c r="L219" s="33"/>
      <c r="M219" s="148"/>
      <c r="T219" s="54"/>
      <c r="AT219" s="18" t="s">
        <v>169</v>
      </c>
      <c r="AU219" s="18" t="s">
        <v>178</v>
      </c>
    </row>
    <row r="220" spans="2:65" s="1" customFormat="1" ht="16.5" customHeight="1">
      <c r="B220" s="33"/>
      <c r="C220" s="132" t="s">
        <v>399</v>
      </c>
      <c r="D220" s="132" t="s">
        <v>162</v>
      </c>
      <c r="E220" s="133" t="s">
        <v>3436</v>
      </c>
      <c r="F220" s="134" t="s">
        <v>3437</v>
      </c>
      <c r="G220" s="135" t="s">
        <v>2207</v>
      </c>
      <c r="H220" s="136">
        <v>6</v>
      </c>
      <c r="I220" s="137"/>
      <c r="J220" s="138">
        <f>ROUND(I220*H220,2)</f>
        <v>0</v>
      </c>
      <c r="K220" s="134" t="s">
        <v>19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167</v>
      </c>
      <c r="AT220" s="143" t="s">
        <v>162</v>
      </c>
      <c r="AU220" s="143" t="s">
        <v>178</v>
      </c>
      <c r="AY220" s="18" t="s">
        <v>160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77</v>
      </c>
      <c r="BK220" s="144">
        <f>ROUND(I220*H220,2)</f>
        <v>0</v>
      </c>
      <c r="BL220" s="18" t="s">
        <v>167</v>
      </c>
      <c r="BM220" s="143" t="s">
        <v>3438</v>
      </c>
    </row>
    <row r="221" spans="2:65" s="1" customFormat="1" ht="11.25">
      <c r="B221" s="33"/>
      <c r="D221" s="145" t="s">
        <v>169</v>
      </c>
      <c r="F221" s="146" t="s">
        <v>3437</v>
      </c>
      <c r="I221" s="147"/>
      <c r="L221" s="33"/>
      <c r="M221" s="148"/>
      <c r="T221" s="54"/>
      <c r="AT221" s="18" t="s">
        <v>169</v>
      </c>
      <c r="AU221" s="18" t="s">
        <v>178</v>
      </c>
    </row>
    <row r="222" spans="2:65" s="1" customFormat="1" ht="16.5" customHeight="1">
      <c r="B222" s="33"/>
      <c r="C222" s="132" t="s">
        <v>403</v>
      </c>
      <c r="D222" s="132" t="s">
        <v>162</v>
      </c>
      <c r="E222" s="133" t="s">
        <v>3439</v>
      </c>
      <c r="F222" s="134" t="s">
        <v>3440</v>
      </c>
      <c r="G222" s="135" t="s">
        <v>2207</v>
      </c>
      <c r="H222" s="136">
        <v>6</v>
      </c>
      <c r="I222" s="137"/>
      <c r="J222" s="138">
        <f>ROUND(I222*H222,2)</f>
        <v>0</v>
      </c>
      <c r="K222" s="134" t="s">
        <v>19</v>
      </c>
      <c r="L222" s="33"/>
      <c r="M222" s="139" t="s">
        <v>19</v>
      </c>
      <c r="N222" s="140" t="s">
        <v>40</v>
      </c>
      <c r="P222" s="141">
        <f>O222*H222</f>
        <v>0</v>
      </c>
      <c r="Q222" s="141">
        <v>0</v>
      </c>
      <c r="R222" s="141">
        <f>Q222*H222</f>
        <v>0</v>
      </c>
      <c r="S222" s="141">
        <v>0</v>
      </c>
      <c r="T222" s="142">
        <f>S222*H222</f>
        <v>0</v>
      </c>
      <c r="AR222" s="143" t="s">
        <v>167</v>
      </c>
      <c r="AT222" s="143" t="s">
        <v>162</v>
      </c>
      <c r="AU222" s="143" t="s">
        <v>178</v>
      </c>
      <c r="AY222" s="18" t="s">
        <v>160</v>
      </c>
      <c r="BE222" s="144">
        <f>IF(N222="základní",J222,0)</f>
        <v>0</v>
      </c>
      <c r="BF222" s="144">
        <f>IF(N222="snížená",J222,0)</f>
        <v>0</v>
      </c>
      <c r="BG222" s="144">
        <f>IF(N222="zákl. přenesená",J222,0)</f>
        <v>0</v>
      </c>
      <c r="BH222" s="144">
        <f>IF(N222="sníž. přenesená",J222,0)</f>
        <v>0</v>
      </c>
      <c r="BI222" s="144">
        <f>IF(N222="nulová",J222,0)</f>
        <v>0</v>
      </c>
      <c r="BJ222" s="18" t="s">
        <v>77</v>
      </c>
      <c r="BK222" s="144">
        <f>ROUND(I222*H222,2)</f>
        <v>0</v>
      </c>
      <c r="BL222" s="18" t="s">
        <v>167</v>
      </c>
      <c r="BM222" s="143" t="s">
        <v>3441</v>
      </c>
    </row>
    <row r="223" spans="2:65" s="1" customFormat="1" ht="11.25">
      <c r="B223" s="33"/>
      <c r="D223" s="145" t="s">
        <v>169</v>
      </c>
      <c r="F223" s="146" t="s">
        <v>3440</v>
      </c>
      <c r="I223" s="147"/>
      <c r="L223" s="33"/>
      <c r="M223" s="148"/>
      <c r="T223" s="54"/>
      <c r="AT223" s="18" t="s">
        <v>169</v>
      </c>
      <c r="AU223" s="18" t="s">
        <v>178</v>
      </c>
    </row>
    <row r="224" spans="2:65" s="11" customFormat="1" ht="22.9" customHeight="1">
      <c r="B224" s="120"/>
      <c r="D224" s="121" t="s">
        <v>68</v>
      </c>
      <c r="E224" s="130" t="s">
        <v>3442</v>
      </c>
      <c r="F224" s="130" t="s">
        <v>3443</v>
      </c>
      <c r="I224" s="123"/>
      <c r="J224" s="131">
        <f>BK224</f>
        <v>0</v>
      </c>
      <c r="L224" s="120"/>
      <c r="M224" s="125"/>
      <c r="P224" s="126">
        <f>P225+P228+P233+P238+P245+P248+P251+P254+P257+P260+P261+P264+P273+P280+P283+P286+P291+P294</f>
        <v>0</v>
      </c>
      <c r="R224" s="126">
        <f>R225+R228+R233+R238+R245+R248+R251+R254+R257+R260+R261+R264+R273+R280+R283+R286+R291+R294</f>
        <v>0</v>
      </c>
      <c r="T224" s="127">
        <f>T225+T228+T233+T238+T245+T248+T251+T254+T257+T260+T261+T264+T273+T280+T283+T286+T291+T294</f>
        <v>0</v>
      </c>
      <c r="AR224" s="121" t="s">
        <v>77</v>
      </c>
      <c r="AT224" s="128" t="s">
        <v>68</v>
      </c>
      <c r="AU224" s="128" t="s">
        <v>77</v>
      </c>
      <c r="AY224" s="121" t="s">
        <v>160</v>
      </c>
      <c r="BK224" s="129">
        <f>BK225+BK228+BK233+BK238+BK245+BK248+BK251+BK254+BK257+BK260+BK261+BK264+BK273+BK280+BK283+BK286+BK291+BK294</f>
        <v>0</v>
      </c>
    </row>
    <row r="225" spans="2:65" s="11" customFormat="1" ht="20.85" customHeight="1">
      <c r="B225" s="120"/>
      <c r="D225" s="121" t="s">
        <v>68</v>
      </c>
      <c r="E225" s="130" t="s">
        <v>3444</v>
      </c>
      <c r="F225" s="130" t="s">
        <v>3445</v>
      </c>
      <c r="I225" s="123"/>
      <c r="J225" s="131">
        <f>BK225</f>
        <v>0</v>
      </c>
      <c r="L225" s="120"/>
      <c r="M225" s="125"/>
      <c r="P225" s="126">
        <f>SUM(P226:P227)</f>
        <v>0</v>
      </c>
      <c r="R225" s="126">
        <f>SUM(R226:R227)</f>
        <v>0</v>
      </c>
      <c r="T225" s="127">
        <f>SUM(T226:T227)</f>
        <v>0</v>
      </c>
      <c r="AR225" s="121" t="s">
        <v>77</v>
      </c>
      <c r="AT225" s="128" t="s">
        <v>68</v>
      </c>
      <c r="AU225" s="128" t="s">
        <v>79</v>
      </c>
      <c r="AY225" s="121" t="s">
        <v>160</v>
      </c>
      <c r="BK225" s="129">
        <f>SUM(BK226:BK227)</f>
        <v>0</v>
      </c>
    </row>
    <row r="226" spans="2:65" s="1" customFormat="1" ht="16.5" customHeight="1">
      <c r="B226" s="33"/>
      <c r="C226" s="132" t="s">
        <v>406</v>
      </c>
      <c r="D226" s="132" t="s">
        <v>162</v>
      </c>
      <c r="E226" s="133" t="s">
        <v>3446</v>
      </c>
      <c r="F226" s="134" t="s">
        <v>3447</v>
      </c>
      <c r="G226" s="135" t="s">
        <v>3296</v>
      </c>
      <c r="H226" s="136">
        <v>1</v>
      </c>
      <c r="I226" s="137"/>
      <c r="J226" s="138">
        <f>ROUND(I226*H226,2)</f>
        <v>0</v>
      </c>
      <c r="K226" s="134" t="s">
        <v>19</v>
      </c>
      <c r="L226" s="33"/>
      <c r="M226" s="139" t="s">
        <v>19</v>
      </c>
      <c r="N226" s="140" t="s">
        <v>40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167</v>
      </c>
      <c r="AT226" s="143" t="s">
        <v>162</v>
      </c>
      <c r="AU226" s="143" t="s">
        <v>178</v>
      </c>
      <c r="AY226" s="18" t="s">
        <v>160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8" t="s">
        <v>77</v>
      </c>
      <c r="BK226" s="144">
        <f>ROUND(I226*H226,2)</f>
        <v>0</v>
      </c>
      <c r="BL226" s="18" t="s">
        <v>167</v>
      </c>
      <c r="BM226" s="143" t="s">
        <v>3448</v>
      </c>
    </row>
    <row r="227" spans="2:65" s="1" customFormat="1" ht="11.25">
      <c r="B227" s="33"/>
      <c r="D227" s="145" t="s">
        <v>169</v>
      </c>
      <c r="F227" s="146" t="s">
        <v>3447</v>
      </c>
      <c r="I227" s="147"/>
      <c r="L227" s="33"/>
      <c r="M227" s="148"/>
      <c r="T227" s="54"/>
      <c r="AT227" s="18" t="s">
        <v>169</v>
      </c>
      <c r="AU227" s="18" t="s">
        <v>178</v>
      </c>
    </row>
    <row r="228" spans="2:65" s="11" customFormat="1" ht="20.85" customHeight="1">
      <c r="B228" s="120"/>
      <c r="D228" s="121" t="s">
        <v>68</v>
      </c>
      <c r="E228" s="130" t="s">
        <v>3449</v>
      </c>
      <c r="F228" s="130" t="s">
        <v>3450</v>
      </c>
      <c r="I228" s="123"/>
      <c r="J228" s="131">
        <f>BK228</f>
        <v>0</v>
      </c>
      <c r="L228" s="120"/>
      <c r="M228" s="125"/>
      <c r="P228" s="126">
        <f>SUM(P229:P232)</f>
        <v>0</v>
      </c>
      <c r="R228" s="126">
        <f>SUM(R229:R232)</f>
        <v>0</v>
      </c>
      <c r="T228" s="127">
        <f>SUM(T229:T232)</f>
        <v>0</v>
      </c>
      <c r="AR228" s="121" t="s">
        <v>77</v>
      </c>
      <c r="AT228" s="128" t="s">
        <v>68</v>
      </c>
      <c r="AU228" s="128" t="s">
        <v>79</v>
      </c>
      <c r="AY228" s="121" t="s">
        <v>160</v>
      </c>
      <c r="BK228" s="129">
        <f>SUM(BK229:BK232)</f>
        <v>0</v>
      </c>
    </row>
    <row r="229" spans="2:65" s="1" customFormat="1" ht="16.5" customHeight="1">
      <c r="B229" s="33"/>
      <c r="C229" s="132" t="s">
        <v>409</v>
      </c>
      <c r="D229" s="132" t="s">
        <v>162</v>
      </c>
      <c r="E229" s="133" t="s">
        <v>3451</v>
      </c>
      <c r="F229" s="134" t="s">
        <v>3452</v>
      </c>
      <c r="G229" s="135" t="s">
        <v>298</v>
      </c>
      <c r="H229" s="136">
        <v>170</v>
      </c>
      <c r="I229" s="137"/>
      <c r="J229" s="138">
        <f>ROUND(I229*H229,2)</f>
        <v>0</v>
      </c>
      <c r="K229" s="134" t="s">
        <v>19</v>
      </c>
      <c r="L229" s="33"/>
      <c r="M229" s="139" t="s">
        <v>19</v>
      </c>
      <c r="N229" s="140" t="s">
        <v>40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167</v>
      </c>
      <c r="AT229" s="143" t="s">
        <v>162</v>
      </c>
      <c r="AU229" s="143" t="s">
        <v>178</v>
      </c>
      <c r="AY229" s="18" t="s">
        <v>160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77</v>
      </c>
      <c r="BK229" s="144">
        <f>ROUND(I229*H229,2)</f>
        <v>0</v>
      </c>
      <c r="BL229" s="18" t="s">
        <v>167</v>
      </c>
      <c r="BM229" s="143" t="s">
        <v>3453</v>
      </c>
    </row>
    <row r="230" spans="2:65" s="1" customFormat="1" ht="11.25">
      <c r="B230" s="33"/>
      <c r="D230" s="145" t="s">
        <v>169</v>
      </c>
      <c r="F230" s="146" t="s">
        <v>3452</v>
      </c>
      <c r="I230" s="147"/>
      <c r="L230" s="33"/>
      <c r="M230" s="148"/>
      <c r="T230" s="54"/>
      <c r="AT230" s="18" t="s">
        <v>169</v>
      </c>
      <c r="AU230" s="18" t="s">
        <v>178</v>
      </c>
    </row>
    <row r="231" spans="2:65" s="1" customFormat="1" ht="16.5" customHeight="1">
      <c r="B231" s="33"/>
      <c r="C231" s="132" t="s">
        <v>415</v>
      </c>
      <c r="D231" s="132" t="s">
        <v>162</v>
      </c>
      <c r="E231" s="133" t="s">
        <v>3454</v>
      </c>
      <c r="F231" s="134" t="s">
        <v>3455</v>
      </c>
      <c r="G231" s="135" t="s">
        <v>298</v>
      </c>
      <c r="H231" s="136">
        <v>10</v>
      </c>
      <c r="I231" s="137"/>
      <c r="J231" s="138">
        <f>ROUND(I231*H231,2)</f>
        <v>0</v>
      </c>
      <c r="K231" s="134" t="s">
        <v>19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167</v>
      </c>
      <c r="AT231" s="143" t="s">
        <v>162</v>
      </c>
      <c r="AU231" s="143" t="s">
        <v>178</v>
      </c>
      <c r="AY231" s="18" t="s">
        <v>160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77</v>
      </c>
      <c r="BK231" s="144">
        <f>ROUND(I231*H231,2)</f>
        <v>0</v>
      </c>
      <c r="BL231" s="18" t="s">
        <v>167</v>
      </c>
      <c r="BM231" s="143" t="s">
        <v>3456</v>
      </c>
    </row>
    <row r="232" spans="2:65" s="1" customFormat="1" ht="11.25">
      <c r="B232" s="33"/>
      <c r="D232" s="145" t="s">
        <v>169</v>
      </c>
      <c r="F232" s="146" t="s">
        <v>3455</v>
      </c>
      <c r="I232" s="147"/>
      <c r="L232" s="33"/>
      <c r="M232" s="148"/>
      <c r="T232" s="54"/>
      <c r="AT232" s="18" t="s">
        <v>169</v>
      </c>
      <c r="AU232" s="18" t="s">
        <v>178</v>
      </c>
    </row>
    <row r="233" spans="2:65" s="11" customFormat="1" ht="20.85" customHeight="1">
      <c r="B233" s="120"/>
      <c r="D233" s="121" t="s">
        <v>68</v>
      </c>
      <c r="E233" s="130" t="s">
        <v>3457</v>
      </c>
      <c r="F233" s="130" t="s">
        <v>3416</v>
      </c>
      <c r="I233" s="123"/>
      <c r="J233" s="131">
        <f>BK233</f>
        <v>0</v>
      </c>
      <c r="L233" s="120"/>
      <c r="M233" s="125"/>
      <c r="P233" s="126">
        <f>SUM(P234:P237)</f>
        <v>0</v>
      </c>
      <c r="R233" s="126">
        <f>SUM(R234:R237)</f>
        <v>0</v>
      </c>
      <c r="T233" s="127">
        <f>SUM(T234:T237)</f>
        <v>0</v>
      </c>
      <c r="AR233" s="121" t="s">
        <v>77</v>
      </c>
      <c r="AT233" s="128" t="s">
        <v>68</v>
      </c>
      <c r="AU233" s="128" t="s">
        <v>79</v>
      </c>
      <c r="AY233" s="121" t="s">
        <v>160</v>
      </c>
      <c r="BK233" s="129">
        <f>SUM(BK234:BK237)</f>
        <v>0</v>
      </c>
    </row>
    <row r="234" spans="2:65" s="1" customFormat="1" ht="16.5" customHeight="1">
      <c r="B234" s="33"/>
      <c r="C234" s="132" t="s">
        <v>420</v>
      </c>
      <c r="D234" s="132" t="s">
        <v>162</v>
      </c>
      <c r="E234" s="133" t="s">
        <v>3458</v>
      </c>
      <c r="F234" s="134" t="s">
        <v>3459</v>
      </c>
      <c r="G234" s="135" t="s">
        <v>298</v>
      </c>
      <c r="H234" s="136">
        <v>190</v>
      </c>
      <c r="I234" s="137"/>
      <c r="J234" s="138">
        <f>ROUND(I234*H234,2)</f>
        <v>0</v>
      </c>
      <c r="K234" s="134" t="s">
        <v>19</v>
      </c>
      <c r="L234" s="33"/>
      <c r="M234" s="139" t="s">
        <v>19</v>
      </c>
      <c r="N234" s="140" t="s">
        <v>40</v>
      </c>
      <c r="P234" s="141">
        <f>O234*H234</f>
        <v>0</v>
      </c>
      <c r="Q234" s="141">
        <v>0</v>
      </c>
      <c r="R234" s="141">
        <f>Q234*H234</f>
        <v>0</v>
      </c>
      <c r="S234" s="141">
        <v>0</v>
      </c>
      <c r="T234" s="142">
        <f>S234*H234</f>
        <v>0</v>
      </c>
      <c r="AR234" s="143" t="s">
        <v>167</v>
      </c>
      <c r="AT234" s="143" t="s">
        <v>162</v>
      </c>
      <c r="AU234" s="143" t="s">
        <v>178</v>
      </c>
      <c r="AY234" s="18" t="s">
        <v>160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77</v>
      </c>
      <c r="BK234" s="144">
        <f>ROUND(I234*H234,2)</f>
        <v>0</v>
      </c>
      <c r="BL234" s="18" t="s">
        <v>167</v>
      </c>
      <c r="BM234" s="143" t="s">
        <v>3460</v>
      </c>
    </row>
    <row r="235" spans="2:65" s="1" customFormat="1" ht="11.25">
      <c r="B235" s="33"/>
      <c r="D235" s="145" t="s">
        <v>169</v>
      </c>
      <c r="F235" s="146" t="s">
        <v>3459</v>
      </c>
      <c r="I235" s="147"/>
      <c r="L235" s="33"/>
      <c r="M235" s="148"/>
      <c r="T235" s="54"/>
      <c r="AT235" s="18" t="s">
        <v>169</v>
      </c>
      <c r="AU235" s="18" t="s">
        <v>178</v>
      </c>
    </row>
    <row r="236" spans="2:65" s="1" customFormat="1" ht="16.5" customHeight="1">
      <c r="B236" s="33"/>
      <c r="C236" s="132" t="s">
        <v>426</v>
      </c>
      <c r="D236" s="132" t="s">
        <v>162</v>
      </c>
      <c r="E236" s="133" t="s">
        <v>3461</v>
      </c>
      <c r="F236" s="134" t="s">
        <v>3462</v>
      </c>
      <c r="G236" s="135" t="s">
        <v>298</v>
      </c>
      <c r="H236" s="136">
        <v>345</v>
      </c>
      <c r="I236" s="137"/>
      <c r="J236" s="138">
        <f>ROUND(I236*H236,2)</f>
        <v>0</v>
      </c>
      <c r="K236" s="134" t="s">
        <v>19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167</v>
      </c>
      <c r="AT236" s="143" t="s">
        <v>162</v>
      </c>
      <c r="AU236" s="143" t="s">
        <v>178</v>
      </c>
      <c r="AY236" s="18" t="s">
        <v>160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77</v>
      </c>
      <c r="BK236" s="144">
        <f>ROUND(I236*H236,2)</f>
        <v>0</v>
      </c>
      <c r="BL236" s="18" t="s">
        <v>167</v>
      </c>
      <c r="BM236" s="143" t="s">
        <v>3463</v>
      </c>
    </row>
    <row r="237" spans="2:65" s="1" customFormat="1" ht="11.25">
      <c r="B237" s="33"/>
      <c r="D237" s="145" t="s">
        <v>169</v>
      </c>
      <c r="F237" s="146" t="s">
        <v>3462</v>
      </c>
      <c r="I237" s="147"/>
      <c r="L237" s="33"/>
      <c r="M237" s="148"/>
      <c r="T237" s="54"/>
      <c r="AT237" s="18" t="s">
        <v>169</v>
      </c>
      <c r="AU237" s="18" t="s">
        <v>178</v>
      </c>
    </row>
    <row r="238" spans="2:65" s="11" customFormat="1" ht="20.85" customHeight="1">
      <c r="B238" s="120"/>
      <c r="D238" s="121" t="s">
        <v>68</v>
      </c>
      <c r="E238" s="130" t="s">
        <v>3420</v>
      </c>
      <c r="F238" s="130" t="s">
        <v>3421</v>
      </c>
      <c r="I238" s="123"/>
      <c r="J238" s="131">
        <f>BK238</f>
        <v>0</v>
      </c>
      <c r="L238" s="120"/>
      <c r="M238" s="125"/>
      <c r="P238" s="126">
        <f>SUM(P239:P244)</f>
        <v>0</v>
      </c>
      <c r="R238" s="126">
        <f>SUM(R239:R244)</f>
        <v>0</v>
      </c>
      <c r="T238" s="127">
        <f>SUM(T239:T244)</f>
        <v>0</v>
      </c>
      <c r="AR238" s="121" t="s">
        <v>77</v>
      </c>
      <c r="AT238" s="128" t="s">
        <v>68</v>
      </c>
      <c r="AU238" s="128" t="s">
        <v>79</v>
      </c>
      <c r="AY238" s="121" t="s">
        <v>160</v>
      </c>
      <c r="BK238" s="129">
        <f>SUM(BK239:BK244)</f>
        <v>0</v>
      </c>
    </row>
    <row r="239" spans="2:65" s="1" customFormat="1" ht="16.5" customHeight="1">
      <c r="B239" s="33"/>
      <c r="C239" s="132" t="s">
        <v>432</v>
      </c>
      <c r="D239" s="132" t="s">
        <v>162</v>
      </c>
      <c r="E239" s="133" t="s">
        <v>3464</v>
      </c>
      <c r="F239" s="134" t="s">
        <v>3465</v>
      </c>
      <c r="G239" s="135" t="s">
        <v>3296</v>
      </c>
      <c r="H239" s="136">
        <v>2</v>
      </c>
      <c r="I239" s="137"/>
      <c r="J239" s="138">
        <f>ROUND(I239*H239,2)</f>
        <v>0</v>
      </c>
      <c r="K239" s="134" t="s">
        <v>19</v>
      </c>
      <c r="L239" s="33"/>
      <c r="M239" s="139" t="s">
        <v>19</v>
      </c>
      <c r="N239" s="140" t="s">
        <v>40</v>
      </c>
      <c r="P239" s="141">
        <f>O239*H239</f>
        <v>0</v>
      </c>
      <c r="Q239" s="141">
        <v>0</v>
      </c>
      <c r="R239" s="141">
        <f>Q239*H239</f>
        <v>0</v>
      </c>
      <c r="S239" s="141">
        <v>0</v>
      </c>
      <c r="T239" s="142">
        <f>S239*H239</f>
        <v>0</v>
      </c>
      <c r="AR239" s="143" t="s">
        <v>167</v>
      </c>
      <c r="AT239" s="143" t="s">
        <v>162</v>
      </c>
      <c r="AU239" s="143" t="s">
        <v>178</v>
      </c>
      <c r="AY239" s="18" t="s">
        <v>160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77</v>
      </c>
      <c r="BK239" s="144">
        <f>ROUND(I239*H239,2)</f>
        <v>0</v>
      </c>
      <c r="BL239" s="18" t="s">
        <v>167</v>
      </c>
      <c r="BM239" s="143" t="s">
        <v>3466</v>
      </c>
    </row>
    <row r="240" spans="2:65" s="1" customFormat="1" ht="11.25">
      <c r="B240" s="33"/>
      <c r="D240" s="145" t="s">
        <v>169</v>
      </c>
      <c r="F240" s="146" t="s">
        <v>3467</v>
      </c>
      <c r="I240" s="147"/>
      <c r="L240" s="33"/>
      <c r="M240" s="148"/>
      <c r="T240" s="54"/>
      <c r="AT240" s="18" t="s">
        <v>169</v>
      </c>
      <c r="AU240" s="18" t="s">
        <v>178</v>
      </c>
    </row>
    <row r="241" spans="2:65" s="1" customFormat="1" ht="16.5" customHeight="1">
      <c r="B241" s="33"/>
      <c r="C241" s="132" t="s">
        <v>437</v>
      </c>
      <c r="D241" s="132" t="s">
        <v>162</v>
      </c>
      <c r="E241" s="133" t="s">
        <v>3468</v>
      </c>
      <c r="F241" s="134" t="s">
        <v>3423</v>
      </c>
      <c r="G241" s="135" t="s">
        <v>3296</v>
      </c>
      <c r="H241" s="136">
        <v>4</v>
      </c>
      <c r="I241" s="137"/>
      <c r="J241" s="138">
        <f>ROUND(I241*H241,2)</f>
        <v>0</v>
      </c>
      <c r="K241" s="134" t="s">
        <v>19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167</v>
      </c>
      <c r="AT241" s="143" t="s">
        <v>162</v>
      </c>
      <c r="AU241" s="143" t="s">
        <v>178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3469</v>
      </c>
    </row>
    <row r="242" spans="2:65" s="1" customFormat="1" ht="11.25">
      <c r="B242" s="33"/>
      <c r="D242" s="145" t="s">
        <v>169</v>
      </c>
      <c r="F242" s="146" t="s">
        <v>3425</v>
      </c>
      <c r="I242" s="147"/>
      <c r="L242" s="33"/>
      <c r="M242" s="148"/>
      <c r="T242" s="54"/>
      <c r="AT242" s="18" t="s">
        <v>169</v>
      </c>
      <c r="AU242" s="18" t="s">
        <v>178</v>
      </c>
    </row>
    <row r="243" spans="2:65" s="1" customFormat="1" ht="16.5" customHeight="1">
      <c r="B243" s="33"/>
      <c r="C243" s="132" t="s">
        <v>441</v>
      </c>
      <c r="D243" s="132" t="s">
        <v>162</v>
      </c>
      <c r="E243" s="133" t="s">
        <v>3470</v>
      </c>
      <c r="F243" s="134" t="s">
        <v>3471</v>
      </c>
      <c r="G243" s="135" t="s">
        <v>3296</v>
      </c>
      <c r="H243" s="136">
        <v>4</v>
      </c>
      <c r="I243" s="137"/>
      <c r="J243" s="138">
        <f>ROUND(I243*H243,2)</f>
        <v>0</v>
      </c>
      <c r="K243" s="134" t="s">
        <v>19</v>
      </c>
      <c r="L243" s="33"/>
      <c r="M243" s="139" t="s">
        <v>19</v>
      </c>
      <c r="N243" s="140" t="s">
        <v>40</v>
      </c>
      <c r="P243" s="141">
        <f>O243*H243</f>
        <v>0</v>
      </c>
      <c r="Q243" s="141">
        <v>0</v>
      </c>
      <c r="R243" s="141">
        <f>Q243*H243</f>
        <v>0</v>
      </c>
      <c r="S243" s="141">
        <v>0</v>
      </c>
      <c r="T243" s="142">
        <f>S243*H243</f>
        <v>0</v>
      </c>
      <c r="AR243" s="143" t="s">
        <v>167</v>
      </c>
      <c r="AT243" s="143" t="s">
        <v>162</v>
      </c>
      <c r="AU243" s="143" t="s">
        <v>178</v>
      </c>
      <c r="AY243" s="18" t="s">
        <v>160</v>
      </c>
      <c r="BE243" s="144">
        <f>IF(N243="základní",J243,0)</f>
        <v>0</v>
      </c>
      <c r="BF243" s="144">
        <f>IF(N243="snížená",J243,0)</f>
        <v>0</v>
      </c>
      <c r="BG243" s="144">
        <f>IF(N243="zákl. přenesená",J243,0)</f>
        <v>0</v>
      </c>
      <c r="BH243" s="144">
        <f>IF(N243="sníž. přenesená",J243,0)</f>
        <v>0</v>
      </c>
      <c r="BI243" s="144">
        <f>IF(N243="nulová",J243,0)</f>
        <v>0</v>
      </c>
      <c r="BJ243" s="18" t="s">
        <v>77</v>
      </c>
      <c r="BK243" s="144">
        <f>ROUND(I243*H243,2)</f>
        <v>0</v>
      </c>
      <c r="BL243" s="18" t="s">
        <v>167</v>
      </c>
      <c r="BM243" s="143" t="s">
        <v>3472</v>
      </c>
    </row>
    <row r="244" spans="2:65" s="1" customFormat="1" ht="11.25">
      <c r="B244" s="33"/>
      <c r="D244" s="145" t="s">
        <v>169</v>
      </c>
      <c r="F244" s="146" t="s">
        <v>3473</v>
      </c>
      <c r="I244" s="147"/>
      <c r="L244" s="33"/>
      <c r="M244" s="148"/>
      <c r="T244" s="54"/>
      <c r="AT244" s="18" t="s">
        <v>169</v>
      </c>
      <c r="AU244" s="18" t="s">
        <v>178</v>
      </c>
    </row>
    <row r="245" spans="2:65" s="11" customFormat="1" ht="20.85" customHeight="1">
      <c r="B245" s="120"/>
      <c r="D245" s="121" t="s">
        <v>68</v>
      </c>
      <c r="E245" s="130" t="s">
        <v>3426</v>
      </c>
      <c r="F245" s="130" t="s">
        <v>3427</v>
      </c>
      <c r="I245" s="123"/>
      <c r="J245" s="131">
        <f>BK245</f>
        <v>0</v>
      </c>
      <c r="L245" s="120"/>
      <c r="M245" s="125"/>
      <c r="P245" s="126">
        <f>SUM(P246:P247)</f>
        <v>0</v>
      </c>
      <c r="R245" s="126">
        <f>SUM(R246:R247)</f>
        <v>0</v>
      </c>
      <c r="T245" s="127">
        <f>SUM(T246:T247)</f>
        <v>0</v>
      </c>
      <c r="AR245" s="121" t="s">
        <v>77</v>
      </c>
      <c r="AT245" s="128" t="s">
        <v>68</v>
      </c>
      <c r="AU245" s="128" t="s">
        <v>79</v>
      </c>
      <c r="AY245" s="121" t="s">
        <v>160</v>
      </c>
      <c r="BK245" s="129">
        <f>SUM(BK246:BK247)</f>
        <v>0</v>
      </c>
    </row>
    <row r="246" spans="2:65" s="1" customFormat="1" ht="16.5" customHeight="1">
      <c r="B246" s="33"/>
      <c r="C246" s="132" t="s">
        <v>445</v>
      </c>
      <c r="D246" s="132" t="s">
        <v>162</v>
      </c>
      <c r="E246" s="133" t="s">
        <v>3474</v>
      </c>
      <c r="F246" s="134" t="s">
        <v>3429</v>
      </c>
      <c r="G246" s="135" t="s">
        <v>3296</v>
      </c>
      <c r="H246" s="136">
        <v>130</v>
      </c>
      <c r="I246" s="137"/>
      <c r="J246" s="138">
        <f>ROUND(I246*H246,2)</f>
        <v>0</v>
      </c>
      <c r="K246" s="134" t="s">
        <v>19</v>
      </c>
      <c r="L246" s="33"/>
      <c r="M246" s="139" t="s">
        <v>19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167</v>
      </c>
      <c r="AT246" s="143" t="s">
        <v>162</v>
      </c>
      <c r="AU246" s="143" t="s">
        <v>178</v>
      </c>
      <c r="AY246" s="18" t="s">
        <v>160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77</v>
      </c>
      <c r="BK246" s="144">
        <f>ROUND(I246*H246,2)</f>
        <v>0</v>
      </c>
      <c r="BL246" s="18" t="s">
        <v>167</v>
      </c>
      <c r="BM246" s="143" t="s">
        <v>3475</v>
      </c>
    </row>
    <row r="247" spans="2:65" s="1" customFormat="1" ht="11.25">
      <c r="B247" s="33"/>
      <c r="D247" s="145" t="s">
        <v>169</v>
      </c>
      <c r="F247" s="146" t="s">
        <v>3429</v>
      </c>
      <c r="I247" s="147"/>
      <c r="L247" s="33"/>
      <c r="M247" s="148"/>
      <c r="T247" s="54"/>
      <c r="AT247" s="18" t="s">
        <v>169</v>
      </c>
      <c r="AU247" s="18" t="s">
        <v>178</v>
      </c>
    </row>
    <row r="248" spans="2:65" s="11" customFormat="1" ht="20.85" customHeight="1">
      <c r="B248" s="120"/>
      <c r="D248" s="121" t="s">
        <v>68</v>
      </c>
      <c r="E248" s="130" t="s">
        <v>3476</v>
      </c>
      <c r="F248" s="130" t="s">
        <v>3477</v>
      </c>
      <c r="I248" s="123"/>
      <c r="J248" s="131">
        <f>BK248</f>
        <v>0</v>
      </c>
      <c r="L248" s="120"/>
      <c r="M248" s="125"/>
      <c r="P248" s="126">
        <f>SUM(P249:P250)</f>
        <v>0</v>
      </c>
      <c r="R248" s="126">
        <f>SUM(R249:R250)</f>
        <v>0</v>
      </c>
      <c r="T248" s="127">
        <f>SUM(T249:T250)</f>
        <v>0</v>
      </c>
      <c r="AR248" s="121" t="s">
        <v>77</v>
      </c>
      <c r="AT248" s="128" t="s">
        <v>68</v>
      </c>
      <c r="AU248" s="128" t="s">
        <v>79</v>
      </c>
      <c r="AY248" s="121" t="s">
        <v>160</v>
      </c>
      <c r="BK248" s="129">
        <f>SUM(BK249:BK250)</f>
        <v>0</v>
      </c>
    </row>
    <row r="249" spans="2:65" s="1" customFormat="1" ht="16.5" customHeight="1">
      <c r="B249" s="33"/>
      <c r="C249" s="132" t="s">
        <v>452</v>
      </c>
      <c r="D249" s="132" t="s">
        <v>162</v>
      </c>
      <c r="E249" s="133" t="s">
        <v>3478</v>
      </c>
      <c r="F249" s="134" t="s">
        <v>3479</v>
      </c>
      <c r="G249" s="135" t="s">
        <v>298</v>
      </c>
      <c r="H249" s="136">
        <v>25</v>
      </c>
      <c r="I249" s="137"/>
      <c r="J249" s="138">
        <f>ROUND(I249*H249,2)</f>
        <v>0</v>
      </c>
      <c r="K249" s="134" t="s">
        <v>19</v>
      </c>
      <c r="L249" s="33"/>
      <c r="M249" s="139" t="s">
        <v>19</v>
      </c>
      <c r="N249" s="140" t="s">
        <v>40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167</v>
      </c>
      <c r="AT249" s="143" t="s">
        <v>162</v>
      </c>
      <c r="AU249" s="143" t="s">
        <v>178</v>
      </c>
      <c r="AY249" s="18" t="s">
        <v>160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77</v>
      </c>
      <c r="BK249" s="144">
        <f>ROUND(I249*H249,2)</f>
        <v>0</v>
      </c>
      <c r="BL249" s="18" t="s">
        <v>167</v>
      </c>
      <c r="BM249" s="143" t="s">
        <v>3480</v>
      </c>
    </row>
    <row r="250" spans="2:65" s="1" customFormat="1" ht="11.25">
      <c r="B250" s="33"/>
      <c r="D250" s="145" t="s">
        <v>169</v>
      </c>
      <c r="F250" s="146" t="s">
        <v>3479</v>
      </c>
      <c r="I250" s="147"/>
      <c r="L250" s="33"/>
      <c r="M250" s="148"/>
      <c r="T250" s="54"/>
      <c r="AT250" s="18" t="s">
        <v>169</v>
      </c>
      <c r="AU250" s="18" t="s">
        <v>178</v>
      </c>
    </row>
    <row r="251" spans="2:65" s="11" customFormat="1" ht="20.85" customHeight="1">
      <c r="B251" s="120"/>
      <c r="D251" s="121" t="s">
        <v>68</v>
      </c>
      <c r="E251" s="130" t="s">
        <v>3481</v>
      </c>
      <c r="F251" s="130" t="s">
        <v>3482</v>
      </c>
      <c r="I251" s="123"/>
      <c r="J251" s="131">
        <f>BK251</f>
        <v>0</v>
      </c>
      <c r="L251" s="120"/>
      <c r="M251" s="125"/>
      <c r="P251" s="126">
        <f>SUM(P252:P253)</f>
        <v>0</v>
      </c>
      <c r="R251" s="126">
        <f>SUM(R252:R253)</f>
        <v>0</v>
      </c>
      <c r="T251" s="127">
        <f>SUM(T252:T253)</f>
        <v>0</v>
      </c>
      <c r="AR251" s="121" t="s">
        <v>77</v>
      </c>
      <c r="AT251" s="128" t="s">
        <v>68</v>
      </c>
      <c r="AU251" s="128" t="s">
        <v>79</v>
      </c>
      <c r="AY251" s="121" t="s">
        <v>160</v>
      </c>
      <c r="BK251" s="129">
        <f>SUM(BK252:BK253)</f>
        <v>0</v>
      </c>
    </row>
    <row r="252" spans="2:65" s="1" customFormat="1" ht="16.5" customHeight="1">
      <c r="B252" s="33"/>
      <c r="C252" s="132" t="s">
        <v>459</v>
      </c>
      <c r="D252" s="132" t="s">
        <v>162</v>
      </c>
      <c r="E252" s="133" t="s">
        <v>3483</v>
      </c>
      <c r="F252" s="134" t="s">
        <v>3484</v>
      </c>
      <c r="G252" s="135" t="s">
        <v>298</v>
      </c>
      <c r="H252" s="136">
        <v>80</v>
      </c>
      <c r="I252" s="137"/>
      <c r="J252" s="138">
        <f>ROUND(I252*H252,2)</f>
        <v>0</v>
      </c>
      <c r="K252" s="134" t="s">
        <v>19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167</v>
      </c>
      <c r="AT252" s="143" t="s">
        <v>162</v>
      </c>
      <c r="AU252" s="143" t="s">
        <v>178</v>
      </c>
      <c r="AY252" s="18" t="s">
        <v>160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77</v>
      </c>
      <c r="BK252" s="144">
        <f>ROUND(I252*H252,2)</f>
        <v>0</v>
      </c>
      <c r="BL252" s="18" t="s">
        <v>167</v>
      </c>
      <c r="BM252" s="143" t="s">
        <v>3485</v>
      </c>
    </row>
    <row r="253" spans="2:65" s="1" customFormat="1" ht="11.25">
      <c r="B253" s="33"/>
      <c r="D253" s="145" t="s">
        <v>169</v>
      </c>
      <c r="F253" s="146" t="s">
        <v>3484</v>
      </c>
      <c r="I253" s="147"/>
      <c r="L253" s="33"/>
      <c r="M253" s="148"/>
      <c r="T253" s="54"/>
      <c r="AT253" s="18" t="s">
        <v>169</v>
      </c>
      <c r="AU253" s="18" t="s">
        <v>178</v>
      </c>
    </row>
    <row r="254" spans="2:65" s="11" customFormat="1" ht="20.85" customHeight="1">
      <c r="B254" s="120"/>
      <c r="D254" s="121" t="s">
        <v>68</v>
      </c>
      <c r="E254" s="130" t="s">
        <v>3486</v>
      </c>
      <c r="F254" s="130" t="s">
        <v>3487</v>
      </c>
      <c r="I254" s="123"/>
      <c r="J254" s="131">
        <f>BK254</f>
        <v>0</v>
      </c>
      <c r="L254" s="120"/>
      <c r="M254" s="125"/>
      <c r="P254" s="126">
        <f>SUM(P255:P256)</f>
        <v>0</v>
      </c>
      <c r="R254" s="126">
        <f>SUM(R255:R256)</f>
        <v>0</v>
      </c>
      <c r="T254" s="127">
        <f>SUM(T255:T256)</f>
        <v>0</v>
      </c>
      <c r="AR254" s="121" t="s">
        <v>77</v>
      </c>
      <c r="AT254" s="128" t="s">
        <v>68</v>
      </c>
      <c r="AU254" s="128" t="s">
        <v>79</v>
      </c>
      <c r="AY254" s="121" t="s">
        <v>160</v>
      </c>
      <c r="BK254" s="129">
        <f>SUM(BK255:BK256)</f>
        <v>0</v>
      </c>
    </row>
    <row r="255" spans="2:65" s="1" customFormat="1" ht="16.5" customHeight="1">
      <c r="B255" s="33"/>
      <c r="C255" s="132" t="s">
        <v>464</v>
      </c>
      <c r="D255" s="132" t="s">
        <v>162</v>
      </c>
      <c r="E255" s="133" t="s">
        <v>3488</v>
      </c>
      <c r="F255" s="134" t="s">
        <v>3489</v>
      </c>
      <c r="G255" s="135" t="s">
        <v>3296</v>
      </c>
      <c r="H255" s="136">
        <v>13</v>
      </c>
      <c r="I255" s="137"/>
      <c r="J255" s="138">
        <f>ROUND(I255*H255,2)</f>
        <v>0</v>
      </c>
      <c r="K255" s="134" t="s">
        <v>19</v>
      </c>
      <c r="L255" s="33"/>
      <c r="M255" s="139" t="s">
        <v>19</v>
      </c>
      <c r="N255" s="140" t="s">
        <v>40</v>
      </c>
      <c r="P255" s="141">
        <f>O255*H255</f>
        <v>0</v>
      </c>
      <c r="Q255" s="141">
        <v>0</v>
      </c>
      <c r="R255" s="141">
        <f>Q255*H255</f>
        <v>0</v>
      </c>
      <c r="S255" s="141">
        <v>0</v>
      </c>
      <c r="T255" s="142">
        <f>S255*H255</f>
        <v>0</v>
      </c>
      <c r="AR255" s="143" t="s">
        <v>167</v>
      </c>
      <c r="AT255" s="143" t="s">
        <v>162</v>
      </c>
      <c r="AU255" s="143" t="s">
        <v>178</v>
      </c>
      <c r="AY255" s="18" t="s">
        <v>160</v>
      </c>
      <c r="BE255" s="144">
        <f>IF(N255="základní",J255,0)</f>
        <v>0</v>
      </c>
      <c r="BF255" s="144">
        <f>IF(N255="snížená",J255,0)</f>
        <v>0</v>
      </c>
      <c r="BG255" s="144">
        <f>IF(N255="zákl. přenesená",J255,0)</f>
        <v>0</v>
      </c>
      <c r="BH255" s="144">
        <f>IF(N255="sníž. přenesená",J255,0)</f>
        <v>0</v>
      </c>
      <c r="BI255" s="144">
        <f>IF(N255="nulová",J255,0)</f>
        <v>0</v>
      </c>
      <c r="BJ255" s="18" t="s">
        <v>77</v>
      </c>
      <c r="BK255" s="144">
        <f>ROUND(I255*H255,2)</f>
        <v>0</v>
      </c>
      <c r="BL255" s="18" t="s">
        <v>167</v>
      </c>
      <c r="BM255" s="143" t="s">
        <v>3490</v>
      </c>
    </row>
    <row r="256" spans="2:65" s="1" customFormat="1" ht="11.25">
      <c r="B256" s="33"/>
      <c r="D256" s="145" t="s">
        <v>169</v>
      </c>
      <c r="F256" s="146" t="s">
        <v>3489</v>
      </c>
      <c r="I256" s="147"/>
      <c r="L256" s="33"/>
      <c r="M256" s="148"/>
      <c r="T256" s="54"/>
      <c r="AT256" s="18" t="s">
        <v>169</v>
      </c>
      <c r="AU256" s="18" t="s">
        <v>178</v>
      </c>
    </row>
    <row r="257" spans="2:65" s="11" customFormat="1" ht="20.85" customHeight="1">
      <c r="B257" s="120"/>
      <c r="D257" s="121" t="s">
        <v>68</v>
      </c>
      <c r="E257" s="130" t="s">
        <v>3491</v>
      </c>
      <c r="F257" s="130" t="s">
        <v>3492</v>
      </c>
      <c r="I257" s="123"/>
      <c r="J257" s="131">
        <f>BK257</f>
        <v>0</v>
      </c>
      <c r="L257" s="120"/>
      <c r="M257" s="125"/>
      <c r="P257" s="126">
        <f>SUM(P258:P259)</f>
        <v>0</v>
      </c>
      <c r="R257" s="126">
        <f>SUM(R258:R259)</f>
        <v>0</v>
      </c>
      <c r="T257" s="127">
        <f>SUM(T258:T259)</f>
        <v>0</v>
      </c>
      <c r="AR257" s="121" t="s">
        <v>77</v>
      </c>
      <c r="AT257" s="128" t="s">
        <v>68</v>
      </c>
      <c r="AU257" s="128" t="s">
        <v>79</v>
      </c>
      <c r="AY257" s="121" t="s">
        <v>160</v>
      </c>
      <c r="BK257" s="129">
        <f>SUM(BK258:BK259)</f>
        <v>0</v>
      </c>
    </row>
    <row r="258" spans="2:65" s="1" customFormat="1" ht="16.5" customHeight="1">
      <c r="B258" s="33"/>
      <c r="C258" s="132" t="s">
        <v>469</v>
      </c>
      <c r="D258" s="132" t="s">
        <v>162</v>
      </c>
      <c r="E258" s="133" t="s">
        <v>3493</v>
      </c>
      <c r="F258" s="134" t="s">
        <v>3494</v>
      </c>
      <c r="G258" s="135" t="s">
        <v>3296</v>
      </c>
      <c r="H258" s="136">
        <v>26</v>
      </c>
      <c r="I258" s="137"/>
      <c r="J258" s="138">
        <f>ROUND(I258*H258,2)</f>
        <v>0</v>
      </c>
      <c r="K258" s="134" t="s">
        <v>19</v>
      </c>
      <c r="L258" s="33"/>
      <c r="M258" s="139" t="s">
        <v>19</v>
      </c>
      <c r="N258" s="140" t="s">
        <v>40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167</v>
      </c>
      <c r="AT258" s="143" t="s">
        <v>162</v>
      </c>
      <c r="AU258" s="143" t="s">
        <v>178</v>
      </c>
      <c r="AY258" s="18" t="s">
        <v>160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77</v>
      </c>
      <c r="BK258" s="144">
        <f>ROUND(I258*H258,2)</f>
        <v>0</v>
      </c>
      <c r="BL258" s="18" t="s">
        <v>167</v>
      </c>
      <c r="BM258" s="143" t="s">
        <v>3495</v>
      </c>
    </row>
    <row r="259" spans="2:65" s="1" customFormat="1" ht="11.25">
      <c r="B259" s="33"/>
      <c r="D259" s="145" t="s">
        <v>169</v>
      </c>
      <c r="F259" s="146" t="s">
        <v>3494</v>
      </c>
      <c r="I259" s="147"/>
      <c r="L259" s="33"/>
      <c r="M259" s="148"/>
      <c r="T259" s="54"/>
      <c r="AT259" s="18" t="s">
        <v>169</v>
      </c>
      <c r="AU259" s="18" t="s">
        <v>178</v>
      </c>
    </row>
    <row r="260" spans="2:65" s="11" customFormat="1" ht="20.85" customHeight="1">
      <c r="B260" s="120"/>
      <c r="D260" s="121" t="s">
        <v>68</v>
      </c>
      <c r="E260" s="130" t="s">
        <v>3496</v>
      </c>
      <c r="F260" s="130" t="s">
        <v>3497</v>
      </c>
      <c r="I260" s="123"/>
      <c r="J260" s="131">
        <f>BK260</f>
        <v>0</v>
      </c>
      <c r="L260" s="120"/>
      <c r="M260" s="125"/>
      <c r="P260" s="126">
        <v>0</v>
      </c>
      <c r="R260" s="126">
        <v>0</v>
      </c>
      <c r="T260" s="127">
        <v>0</v>
      </c>
      <c r="AR260" s="121" t="s">
        <v>77</v>
      </c>
      <c r="AT260" s="128" t="s">
        <v>68</v>
      </c>
      <c r="AU260" s="128" t="s">
        <v>79</v>
      </c>
      <c r="AY260" s="121" t="s">
        <v>160</v>
      </c>
      <c r="BK260" s="129">
        <v>0</v>
      </c>
    </row>
    <row r="261" spans="2:65" s="11" customFormat="1" ht="20.85" customHeight="1">
      <c r="B261" s="120"/>
      <c r="D261" s="121" t="s">
        <v>68</v>
      </c>
      <c r="E261" s="130" t="s">
        <v>3498</v>
      </c>
      <c r="F261" s="130" t="s">
        <v>3499</v>
      </c>
      <c r="I261" s="123"/>
      <c r="J261" s="131">
        <f>BK261</f>
        <v>0</v>
      </c>
      <c r="L261" s="120"/>
      <c r="M261" s="125"/>
      <c r="P261" s="126">
        <f>SUM(P262:P263)</f>
        <v>0</v>
      </c>
      <c r="R261" s="126">
        <f>SUM(R262:R263)</f>
        <v>0</v>
      </c>
      <c r="T261" s="127">
        <f>SUM(T262:T263)</f>
        <v>0</v>
      </c>
      <c r="AR261" s="121" t="s">
        <v>77</v>
      </c>
      <c r="AT261" s="128" t="s">
        <v>68</v>
      </c>
      <c r="AU261" s="128" t="s">
        <v>79</v>
      </c>
      <c r="AY261" s="121" t="s">
        <v>160</v>
      </c>
      <c r="BK261" s="129">
        <f>SUM(BK262:BK263)</f>
        <v>0</v>
      </c>
    </row>
    <row r="262" spans="2:65" s="1" customFormat="1" ht="16.5" customHeight="1">
      <c r="B262" s="33"/>
      <c r="C262" s="132" t="s">
        <v>473</v>
      </c>
      <c r="D262" s="132" t="s">
        <v>162</v>
      </c>
      <c r="E262" s="133" t="s">
        <v>3500</v>
      </c>
      <c r="F262" s="134" t="s">
        <v>3501</v>
      </c>
      <c r="G262" s="135" t="s">
        <v>3296</v>
      </c>
      <c r="H262" s="136">
        <v>12</v>
      </c>
      <c r="I262" s="137"/>
      <c r="J262" s="138">
        <f>ROUND(I262*H262,2)</f>
        <v>0</v>
      </c>
      <c r="K262" s="134" t="s">
        <v>19</v>
      </c>
      <c r="L262" s="33"/>
      <c r="M262" s="139" t="s">
        <v>19</v>
      </c>
      <c r="N262" s="140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167</v>
      </c>
      <c r="AT262" s="143" t="s">
        <v>162</v>
      </c>
      <c r="AU262" s="143" t="s">
        <v>178</v>
      </c>
      <c r="AY262" s="18" t="s">
        <v>160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77</v>
      </c>
      <c r="BK262" s="144">
        <f>ROUND(I262*H262,2)</f>
        <v>0</v>
      </c>
      <c r="BL262" s="18" t="s">
        <v>167</v>
      </c>
      <c r="BM262" s="143" t="s">
        <v>3502</v>
      </c>
    </row>
    <row r="263" spans="2:65" s="1" customFormat="1" ht="11.25">
      <c r="B263" s="33"/>
      <c r="D263" s="145" t="s">
        <v>169</v>
      </c>
      <c r="F263" s="146" t="s">
        <v>3501</v>
      </c>
      <c r="I263" s="147"/>
      <c r="L263" s="33"/>
      <c r="M263" s="148"/>
      <c r="T263" s="54"/>
      <c r="AT263" s="18" t="s">
        <v>169</v>
      </c>
      <c r="AU263" s="18" t="s">
        <v>178</v>
      </c>
    </row>
    <row r="264" spans="2:65" s="11" customFormat="1" ht="20.85" customHeight="1">
      <c r="B264" s="120"/>
      <c r="D264" s="121" t="s">
        <v>68</v>
      </c>
      <c r="E264" s="130" t="s">
        <v>3503</v>
      </c>
      <c r="F264" s="130" t="s">
        <v>3504</v>
      </c>
      <c r="I264" s="123"/>
      <c r="J264" s="131">
        <f>BK264</f>
        <v>0</v>
      </c>
      <c r="L264" s="120"/>
      <c r="M264" s="125"/>
      <c r="P264" s="126">
        <f>SUM(P265:P272)</f>
        <v>0</v>
      </c>
      <c r="R264" s="126">
        <f>SUM(R265:R272)</f>
        <v>0</v>
      </c>
      <c r="T264" s="127">
        <f>SUM(T265:T272)</f>
        <v>0</v>
      </c>
      <c r="AR264" s="121" t="s">
        <v>77</v>
      </c>
      <c r="AT264" s="128" t="s">
        <v>68</v>
      </c>
      <c r="AU264" s="128" t="s">
        <v>79</v>
      </c>
      <c r="AY264" s="121" t="s">
        <v>160</v>
      </c>
      <c r="BK264" s="129">
        <f>SUM(BK265:BK272)</f>
        <v>0</v>
      </c>
    </row>
    <row r="265" spans="2:65" s="1" customFormat="1" ht="16.5" customHeight="1">
      <c r="B265" s="33"/>
      <c r="C265" s="132" t="s">
        <v>480</v>
      </c>
      <c r="D265" s="132" t="s">
        <v>162</v>
      </c>
      <c r="E265" s="133" t="s">
        <v>3505</v>
      </c>
      <c r="F265" s="134" t="s">
        <v>3506</v>
      </c>
      <c r="G265" s="135" t="s">
        <v>3296</v>
      </c>
      <c r="H265" s="136">
        <v>6</v>
      </c>
      <c r="I265" s="137"/>
      <c r="J265" s="138">
        <f>ROUND(I265*H265,2)</f>
        <v>0</v>
      </c>
      <c r="K265" s="134" t="s">
        <v>19</v>
      </c>
      <c r="L265" s="33"/>
      <c r="M265" s="139" t="s">
        <v>19</v>
      </c>
      <c r="N265" s="14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167</v>
      </c>
      <c r="AT265" s="143" t="s">
        <v>162</v>
      </c>
      <c r="AU265" s="143" t="s">
        <v>178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167</v>
      </c>
      <c r="BM265" s="143" t="s">
        <v>3507</v>
      </c>
    </row>
    <row r="266" spans="2:65" s="1" customFormat="1" ht="11.25">
      <c r="B266" s="33"/>
      <c r="D266" s="145" t="s">
        <v>169</v>
      </c>
      <c r="F266" s="146" t="s">
        <v>3506</v>
      </c>
      <c r="I266" s="147"/>
      <c r="L266" s="33"/>
      <c r="M266" s="148"/>
      <c r="T266" s="54"/>
      <c r="AT266" s="18" t="s">
        <v>169</v>
      </c>
      <c r="AU266" s="18" t="s">
        <v>178</v>
      </c>
    </row>
    <row r="267" spans="2:65" s="1" customFormat="1" ht="16.5" customHeight="1">
      <c r="B267" s="33"/>
      <c r="C267" s="132" t="s">
        <v>484</v>
      </c>
      <c r="D267" s="132" t="s">
        <v>162</v>
      </c>
      <c r="E267" s="133" t="s">
        <v>3508</v>
      </c>
      <c r="F267" s="134" t="s">
        <v>3509</v>
      </c>
      <c r="G267" s="135" t="s">
        <v>3296</v>
      </c>
      <c r="H267" s="136">
        <v>4</v>
      </c>
      <c r="I267" s="137"/>
      <c r="J267" s="138">
        <f>ROUND(I267*H267,2)</f>
        <v>0</v>
      </c>
      <c r="K267" s="134" t="s">
        <v>19</v>
      </c>
      <c r="L267" s="33"/>
      <c r="M267" s="139" t="s">
        <v>19</v>
      </c>
      <c r="N267" s="140" t="s">
        <v>40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167</v>
      </c>
      <c r="AT267" s="143" t="s">
        <v>162</v>
      </c>
      <c r="AU267" s="143" t="s">
        <v>178</v>
      </c>
      <c r="AY267" s="18" t="s">
        <v>160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8" t="s">
        <v>77</v>
      </c>
      <c r="BK267" s="144">
        <f>ROUND(I267*H267,2)</f>
        <v>0</v>
      </c>
      <c r="BL267" s="18" t="s">
        <v>167</v>
      </c>
      <c r="BM267" s="143" t="s">
        <v>3510</v>
      </c>
    </row>
    <row r="268" spans="2:65" s="1" customFormat="1" ht="11.25">
      <c r="B268" s="33"/>
      <c r="D268" s="145" t="s">
        <v>169</v>
      </c>
      <c r="F268" s="146" t="s">
        <v>3509</v>
      </c>
      <c r="I268" s="147"/>
      <c r="L268" s="33"/>
      <c r="M268" s="148"/>
      <c r="T268" s="54"/>
      <c r="AT268" s="18" t="s">
        <v>169</v>
      </c>
      <c r="AU268" s="18" t="s">
        <v>178</v>
      </c>
    </row>
    <row r="269" spans="2:65" s="1" customFormat="1" ht="16.5" customHeight="1">
      <c r="B269" s="33"/>
      <c r="C269" s="132" t="s">
        <v>489</v>
      </c>
      <c r="D269" s="132" t="s">
        <v>162</v>
      </c>
      <c r="E269" s="133" t="s">
        <v>3511</v>
      </c>
      <c r="F269" s="134" t="s">
        <v>3512</v>
      </c>
      <c r="G269" s="135" t="s">
        <v>3296</v>
      </c>
      <c r="H269" s="136">
        <v>1</v>
      </c>
      <c r="I269" s="137"/>
      <c r="J269" s="138">
        <f>ROUND(I269*H269,2)</f>
        <v>0</v>
      </c>
      <c r="K269" s="134" t="s">
        <v>19</v>
      </c>
      <c r="L269" s="33"/>
      <c r="M269" s="139" t="s">
        <v>19</v>
      </c>
      <c r="N269" s="140" t="s">
        <v>40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167</v>
      </c>
      <c r="AT269" s="143" t="s">
        <v>162</v>
      </c>
      <c r="AU269" s="143" t="s">
        <v>178</v>
      </c>
      <c r="AY269" s="18" t="s">
        <v>160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77</v>
      </c>
      <c r="BK269" s="144">
        <f>ROUND(I269*H269,2)</f>
        <v>0</v>
      </c>
      <c r="BL269" s="18" t="s">
        <v>167</v>
      </c>
      <c r="BM269" s="143" t="s">
        <v>3513</v>
      </c>
    </row>
    <row r="270" spans="2:65" s="1" customFormat="1" ht="11.25">
      <c r="B270" s="33"/>
      <c r="D270" s="145" t="s">
        <v>169</v>
      </c>
      <c r="F270" s="146" t="s">
        <v>3512</v>
      </c>
      <c r="I270" s="147"/>
      <c r="L270" s="33"/>
      <c r="M270" s="148"/>
      <c r="T270" s="54"/>
      <c r="AT270" s="18" t="s">
        <v>169</v>
      </c>
      <c r="AU270" s="18" t="s">
        <v>178</v>
      </c>
    </row>
    <row r="271" spans="2:65" s="1" customFormat="1" ht="16.5" customHeight="1">
      <c r="B271" s="33"/>
      <c r="C271" s="132" t="s">
        <v>495</v>
      </c>
      <c r="D271" s="132" t="s">
        <v>162</v>
      </c>
      <c r="E271" s="133" t="s">
        <v>3514</v>
      </c>
      <c r="F271" s="134" t="s">
        <v>3515</v>
      </c>
      <c r="G271" s="135" t="s">
        <v>3296</v>
      </c>
      <c r="H271" s="136">
        <v>5</v>
      </c>
      <c r="I271" s="137"/>
      <c r="J271" s="138">
        <f>ROUND(I271*H271,2)</f>
        <v>0</v>
      </c>
      <c r="K271" s="134" t="s">
        <v>19</v>
      </c>
      <c r="L271" s="33"/>
      <c r="M271" s="139" t="s">
        <v>19</v>
      </c>
      <c r="N271" s="140" t="s">
        <v>40</v>
      </c>
      <c r="P271" s="141">
        <f>O271*H271</f>
        <v>0</v>
      </c>
      <c r="Q271" s="141">
        <v>0</v>
      </c>
      <c r="R271" s="141">
        <f>Q271*H271</f>
        <v>0</v>
      </c>
      <c r="S271" s="141">
        <v>0</v>
      </c>
      <c r="T271" s="142">
        <f>S271*H271</f>
        <v>0</v>
      </c>
      <c r="AR271" s="143" t="s">
        <v>167</v>
      </c>
      <c r="AT271" s="143" t="s">
        <v>162</v>
      </c>
      <c r="AU271" s="143" t="s">
        <v>178</v>
      </c>
      <c r="AY271" s="18" t="s">
        <v>160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77</v>
      </c>
      <c r="BK271" s="144">
        <f>ROUND(I271*H271,2)</f>
        <v>0</v>
      </c>
      <c r="BL271" s="18" t="s">
        <v>167</v>
      </c>
      <c r="BM271" s="143" t="s">
        <v>3516</v>
      </c>
    </row>
    <row r="272" spans="2:65" s="1" customFormat="1" ht="11.25">
      <c r="B272" s="33"/>
      <c r="D272" s="145" t="s">
        <v>169</v>
      </c>
      <c r="F272" s="146" t="s">
        <v>3515</v>
      </c>
      <c r="I272" s="147"/>
      <c r="L272" s="33"/>
      <c r="M272" s="148"/>
      <c r="T272" s="54"/>
      <c r="AT272" s="18" t="s">
        <v>169</v>
      </c>
      <c r="AU272" s="18" t="s">
        <v>178</v>
      </c>
    </row>
    <row r="273" spans="2:65" s="11" customFormat="1" ht="20.85" customHeight="1">
      <c r="B273" s="120"/>
      <c r="D273" s="121" t="s">
        <v>68</v>
      </c>
      <c r="E273" s="130" t="s">
        <v>3431</v>
      </c>
      <c r="F273" s="130" t="s">
        <v>3432</v>
      </c>
      <c r="I273" s="123"/>
      <c r="J273" s="131">
        <f>BK273</f>
        <v>0</v>
      </c>
      <c r="L273" s="120"/>
      <c r="M273" s="125"/>
      <c r="P273" s="126">
        <f>SUM(P274:P279)</f>
        <v>0</v>
      </c>
      <c r="R273" s="126">
        <f>SUM(R274:R279)</f>
        <v>0</v>
      </c>
      <c r="T273" s="127">
        <f>SUM(T274:T279)</f>
        <v>0</v>
      </c>
      <c r="AR273" s="121" t="s">
        <v>77</v>
      </c>
      <c r="AT273" s="128" t="s">
        <v>68</v>
      </c>
      <c r="AU273" s="128" t="s">
        <v>79</v>
      </c>
      <c r="AY273" s="121" t="s">
        <v>160</v>
      </c>
      <c r="BK273" s="129">
        <f>SUM(BK274:BK279)</f>
        <v>0</v>
      </c>
    </row>
    <row r="274" spans="2:65" s="1" customFormat="1" ht="16.5" customHeight="1">
      <c r="B274" s="33"/>
      <c r="C274" s="132" t="s">
        <v>500</v>
      </c>
      <c r="D274" s="132" t="s">
        <v>162</v>
      </c>
      <c r="E274" s="133" t="s">
        <v>3517</v>
      </c>
      <c r="F274" s="134" t="s">
        <v>3518</v>
      </c>
      <c r="G274" s="135" t="s">
        <v>2207</v>
      </c>
      <c r="H274" s="136">
        <v>4</v>
      </c>
      <c r="I274" s="137"/>
      <c r="J274" s="138">
        <f>ROUND(I274*H274,2)</f>
        <v>0</v>
      </c>
      <c r="K274" s="134" t="s">
        <v>19</v>
      </c>
      <c r="L274" s="33"/>
      <c r="M274" s="139" t="s">
        <v>19</v>
      </c>
      <c r="N274" s="140" t="s">
        <v>40</v>
      </c>
      <c r="P274" s="141">
        <f>O274*H274</f>
        <v>0</v>
      </c>
      <c r="Q274" s="141">
        <v>0</v>
      </c>
      <c r="R274" s="141">
        <f>Q274*H274</f>
        <v>0</v>
      </c>
      <c r="S274" s="141">
        <v>0</v>
      </c>
      <c r="T274" s="142">
        <f>S274*H274</f>
        <v>0</v>
      </c>
      <c r="AR274" s="143" t="s">
        <v>167</v>
      </c>
      <c r="AT274" s="143" t="s">
        <v>162</v>
      </c>
      <c r="AU274" s="143" t="s">
        <v>178</v>
      </c>
      <c r="AY274" s="18" t="s">
        <v>160</v>
      </c>
      <c r="BE274" s="144">
        <f>IF(N274="základní",J274,0)</f>
        <v>0</v>
      </c>
      <c r="BF274" s="144">
        <f>IF(N274="snížená",J274,0)</f>
        <v>0</v>
      </c>
      <c r="BG274" s="144">
        <f>IF(N274="zákl. přenesená",J274,0)</f>
        <v>0</v>
      </c>
      <c r="BH274" s="144">
        <f>IF(N274="sníž. přenesená",J274,0)</f>
        <v>0</v>
      </c>
      <c r="BI274" s="144">
        <f>IF(N274="nulová",J274,0)</f>
        <v>0</v>
      </c>
      <c r="BJ274" s="18" t="s">
        <v>77</v>
      </c>
      <c r="BK274" s="144">
        <f>ROUND(I274*H274,2)</f>
        <v>0</v>
      </c>
      <c r="BL274" s="18" t="s">
        <v>167</v>
      </c>
      <c r="BM274" s="143" t="s">
        <v>3519</v>
      </c>
    </row>
    <row r="275" spans="2:65" s="1" customFormat="1" ht="11.25">
      <c r="B275" s="33"/>
      <c r="D275" s="145" t="s">
        <v>169</v>
      </c>
      <c r="F275" s="146" t="s">
        <v>3518</v>
      </c>
      <c r="I275" s="147"/>
      <c r="L275" s="33"/>
      <c r="M275" s="148"/>
      <c r="T275" s="54"/>
      <c r="AT275" s="18" t="s">
        <v>169</v>
      </c>
      <c r="AU275" s="18" t="s">
        <v>178</v>
      </c>
    </row>
    <row r="276" spans="2:65" s="1" customFormat="1" ht="16.5" customHeight="1">
      <c r="B276" s="33"/>
      <c r="C276" s="132" t="s">
        <v>504</v>
      </c>
      <c r="D276" s="132" t="s">
        <v>162</v>
      </c>
      <c r="E276" s="133" t="s">
        <v>3436</v>
      </c>
      <c r="F276" s="134" t="s">
        <v>3437</v>
      </c>
      <c r="G276" s="135" t="s">
        <v>2207</v>
      </c>
      <c r="H276" s="136">
        <v>11</v>
      </c>
      <c r="I276" s="137"/>
      <c r="J276" s="138">
        <f>ROUND(I276*H276,2)</f>
        <v>0</v>
      </c>
      <c r="K276" s="134" t="s">
        <v>19</v>
      </c>
      <c r="L276" s="33"/>
      <c r="M276" s="139" t="s">
        <v>19</v>
      </c>
      <c r="N276" s="140" t="s">
        <v>40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167</v>
      </c>
      <c r="AT276" s="143" t="s">
        <v>162</v>
      </c>
      <c r="AU276" s="143" t="s">
        <v>178</v>
      </c>
      <c r="AY276" s="18" t="s">
        <v>160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8" t="s">
        <v>77</v>
      </c>
      <c r="BK276" s="144">
        <f>ROUND(I276*H276,2)</f>
        <v>0</v>
      </c>
      <c r="BL276" s="18" t="s">
        <v>167</v>
      </c>
      <c r="BM276" s="143" t="s">
        <v>3520</v>
      </c>
    </row>
    <row r="277" spans="2:65" s="1" customFormat="1" ht="11.25">
      <c r="B277" s="33"/>
      <c r="D277" s="145" t="s">
        <v>169</v>
      </c>
      <c r="F277" s="146" t="s">
        <v>3437</v>
      </c>
      <c r="I277" s="147"/>
      <c r="L277" s="33"/>
      <c r="M277" s="148"/>
      <c r="T277" s="54"/>
      <c r="AT277" s="18" t="s">
        <v>169</v>
      </c>
      <c r="AU277" s="18" t="s">
        <v>178</v>
      </c>
    </row>
    <row r="278" spans="2:65" s="1" customFormat="1" ht="16.5" customHeight="1">
      <c r="B278" s="33"/>
      <c r="C278" s="132" t="s">
        <v>509</v>
      </c>
      <c r="D278" s="132" t="s">
        <v>162</v>
      </c>
      <c r="E278" s="133" t="s">
        <v>3439</v>
      </c>
      <c r="F278" s="134" t="s">
        <v>3440</v>
      </c>
      <c r="G278" s="135" t="s">
        <v>2207</v>
      </c>
      <c r="H278" s="136">
        <v>11</v>
      </c>
      <c r="I278" s="137"/>
      <c r="J278" s="138">
        <f>ROUND(I278*H278,2)</f>
        <v>0</v>
      </c>
      <c r="K278" s="134" t="s">
        <v>19</v>
      </c>
      <c r="L278" s="33"/>
      <c r="M278" s="139" t="s">
        <v>19</v>
      </c>
      <c r="N278" s="140" t="s">
        <v>40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167</v>
      </c>
      <c r="AT278" s="143" t="s">
        <v>162</v>
      </c>
      <c r="AU278" s="143" t="s">
        <v>178</v>
      </c>
      <c r="AY278" s="18" t="s">
        <v>160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77</v>
      </c>
      <c r="BK278" s="144">
        <f>ROUND(I278*H278,2)</f>
        <v>0</v>
      </c>
      <c r="BL278" s="18" t="s">
        <v>167</v>
      </c>
      <c r="BM278" s="143" t="s">
        <v>3521</v>
      </c>
    </row>
    <row r="279" spans="2:65" s="1" customFormat="1" ht="11.25">
      <c r="B279" s="33"/>
      <c r="D279" s="145" t="s">
        <v>169</v>
      </c>
      <c r="F279" s="146" t="s">
        <v>3440</v>
      </c>
      <c r="I279" s="147"/>
      <c r="L279" s="33"/>
      <c r="M279" s="148"/>
      <c r="T279" s="54"/>
      <c r="AT279" s="18" t="s">
        <v>169</v>
      </c>
      <c r="AU279" s="18" t="s">
        <v>178</v>
      </c>
    </row>
    <row r="280" spans="2:65" s="11" customFormat="1" ht="20.85" customHeight="1">
      <c r="B280" s="120"/>
      <c r="D280" s="121" t="s">
        <v>68</v>
      </c>
      <c r="E280" s="130" t="s">
        <v>3522</v>
      </c>
      <c r="F280" s="130" t="s">
        <v>3523</v>
      </c>
      <c r="I280" s="123"/>
      <c r="J280" s="131">
        <f>BK280</f>
        <v>0</v>
      </c>
      <c r="L280" s="120"/>
      <c r="M280" s="125"/>
      <c r="P280" s="126">
        <f>SUM(P281:P282)</f>
        <v>0</v>
      </c>
      <c r="R280" s="126">
        <f>SUM(R281:R282)</f>
        <v>0</v>
      </c>
      <c r="T280" s="127">
        <f>SUM(T281:T282)</f>
        <v>0</v>
      </c>
      <c r="AR280" s="121" t="s">
        <v>77</v>
      </c>
      <c r="AT280" s="128" t="s">
        <v>68</v>
      </c>
      <c r="AU280" s="128" t="s">
        <v>79</v>
      </c>
      <c r="AY280" s="121" t="s">
        <v>160</v>
      </c>
      <c r="BK280" s="129">
        <f>SUM(BK281:BK282)</f>
        <v>0</v>
      </c>
    </row>
    <row r="281" spans="2:65" s="1" customFormat="1" ht="16.5" customHeight="1">
      <c r="B281" s="33"/>
      <c r="C281" s="132" t="s">
        <v>515</v>
      </c>
      <c r="D281" s="132" t="s">
        <v>162</v>
      </c>
      <c r="E281" s="133" t="s">
        <v>3524</v>
      </c>
      <c r="F281" s="134" t="s">
        <v>3525</v>
      </c>
      <c r="G281" s="135" t="s">
        <v>2207</v>
      </c>
      <c r="H281" s="136">
        <v>6</v>
      </c>
      <c r="I281" s="137"/>
      <c r="J281" s="138">
        <f>ROUND(I281*H281,2)</f>
        <v>0</v>
      </c>
      <c r="K281" s="134" t="s">
        <v>19</v>
      </c>
      <c r="L281" s="33"/>
      <c r="M281" s="139" t="s">
        <v>19</v>
      </c>
      <c r="N281" s="140" t="s">
        <v>40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167</v>
      </c>
      <c r="AT281" s="143" t="s">
        <v>162</v>
      </c>
      <c r="AU281" s="143" t="s">
        <v>178</v>
      </c>
      <c r="AY281" s="18" t="s">
        <v>160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77</v>
      </c>
      <c r="BK281" s="144">
        <f>ROUND(I281*H281,2)</f>
        <v>0</v>
      </c>
      <c r="BL281" s="18" t="s">
        <v>167</v>
      </c>
      <c r="BM281" s="143" t="s">
        <v>3526</v>
      </c>
    </row>
    <row r="282" spans="2:65" s="1" customFormat="1" ht="11.25">
      <c r="B282" s="33"/>
      <c r="D282" s="145" t="s">
        <v>169</v>
      </c>
      <c r="F282" s="146" t="s">
        <v>3525</v>
      </c>
      <c r="I282" s="147"/>
      <c r="L282" s="33"/>
      <c r="M282" s="148"/>
      <c r="T282" s="54"/>
      <c r="AT282" s="18" t="s">
        <v>169</v>
      </c>
      <c r="AU282" s="18" t="s">
        <v>178</v>
      </c>
    </row>
    <row r="283" spans="2:65" s="11" customFormat="1" ht="20.85" customHeight="1">
      <c r="B283" s="120"/>
      <c r="D283" s="121" t="s">
        <v>68</v>
      </c>
      <c r="E283" s="130" t="s">
        <v>3527</v>
      </c>
      <c r="F283" s="130" t="s">
        <v>3528</v>
      </c>
      <c r="I283" s="123"/>
      <c r="J283" s="131">
        <f>BK283</f>
        <v>0</v>
      </c>
      <c r="L283" s="120"/>
      <c r="M283" s="125"/>
      <c r="P283" s="126">
        <f>SUM(P284:P285)</f>
        <v>0</v>
      </c>
      <c r="R283" s="126">
        <f>SUM(R284:R285)</f>
        <v>0</v>
      </c>
      <c r="T283" s="127">
        <f>SUM(T284:T285)</f>
        <v>0</v>
      </c>
      <c r="AR283" s="121" t="s">
        <v>77</v>
      </c>
      <c r="AT283" s="128" t="s">
        <v>68</v>
      </c>
      <c r="AU283" s="128" t="s">
        <v>79</v>
      </c>
      <c r="AY283" s="121" t="s">
        <v>160</v>
      </c>
      <c r="BK283" s="129">
        <f>SUM(BK284:BK285)</f>
        <v>0</v>
      </c>
    </row>
    <row r="284" spans="2:65" s="1" customFormat="1" ht="16.5" customHeight="1">
      <c r="B284" s="33"/>
      <c r="C284" s="132" t="s">
        <v>520</v>
      </c>
      <c r="D284" s="132" t="s">
        <v>162</v>
      </c>
      <c r="E284" s="133" t="s">
        <v>3529</v>
      </c>
      <c r="F284" s="134" t="s">
        <v>3530</v>
      </c>
      <c r="G284" s="135" t="s">
        <v>2207</v>
      </c>
      <c r="H284" s="136">
        <v>6</v>
      </c>
      <c r="I284" s="137"/>
      <c r="J284" s="138">
        <f>ROUND(I284*H284,2)</f>
        <v>0</v>
      </c>
      <c r="K284" s="134" t="s">
        <v>19</v>
      </c>
      <c r="L284" s="33"/>
      <c r="M284" s="139" t="s">
        <v>19</v>
      </c>
      <c r="N284" s="140" t="s">
        <v>40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167</v>
      </c>
      <c r="AT284" s="143" t="s">
        <v>162</v>
      </c>
      <c r="AU284" s="143" t="s">
        <v>178</v>
      </c>
      <c r="AY284" s="18" t="s">
        <v>160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77</v>
      </c>
      <c r="BK284" s="144">
        <f>ROUND(I284*H284,2)</f>
        <v>0</v>
      </c>
      <c r="BL284" s="18" t="s">
        <v>167</v>
      </c>
      <c r="BM284" s="143" t="s">
        <v>3531</v>
      </c>
    </row>
    <row r="285" spans="2:65" s="1" customFormat="1" ht="11.25">
      <c r="B285" s="33"/>
      <c r="D285" s="145" t="s">
        <v>169</v>
      </c>
      <c r="F285" s="146" t="s">
        <v>3530</v>
      </c>
      <c r="I285" s="147"/>
      <c r="L285" s="33"/>
      <c r="M285" s="148"/>
      <c r="T285" s="54"/>
      <c r="AT285" s="18" t="s">
        <v>169</v>
      </c>
      <c r="AU285" s="18" t="s">
        <v>178</v>
      </c>
    </row>
    <row r="286" spans="2:65" s="11" customFormat="1" ht="20.85" customHeight="1">
      <c r="B286" s="120"/>
      <c r="D286" s="121" t="s">
        <v>68</v>
      </c>
      <c r="E286" s="130" t="s">
        <v>3532</v>
      </c>
      <c r="F286" s="130" t="s">
        <v>3533</v>
      </c>
      <c r="I286" s="123"/>
      <c r="J286" s="131">
        <f>BK286</f>
        <v>0</v>
      </c>
      <c r="L286" s="120"/>
      <c r="M286" s="125"/>
      <c r="P286" s="126">
        <f>SUM(P287:P290)</f>
        <v>0</v>
      </c>
      <c r="R286" s="126">
        <f>SUM(R287:R290)</f>
        <v>0</v>
      </c>
      <c r="T286" s="127">
        <f>SUM(T287:T290)</f>
        <v>0</v>
      </c>
      <c r="AR286" s="121" t="s">
        <v>77</v>
      </c>
      <c r="AT286" s="128" t="s">
        <v>68</v>
      </c>
      <c r="AU286" s="128" t="s">
        <v>79</v>
      </c>
      <c r="AY286" s="121" t="s">
        <v>160</v>
      </c>
      <c r="BK286" s="129">
        <f>SUM(BK287:BK290)</f>
        <v>0</v>
      </c>
    </row>
    <row r="287" spans="2:65" s="1" customFormat="1" ht="16.5" customHeight="1">
      <c r="B287" s="33"/>
      <c r="C287" s="132" t="s">
        <v>525</v>
      </c>
      <c r="D287" s="132" t="s">
        <v>162</v>
      </c>
      <c r="E287" s="133" t="s">
        <v>3534</v>
      </c>
      <c r="F287" s="134" t="s">
        <v>3535</v>
      </c>
      <c r="G287" s="135" t="s">
        <v>2207</v>
      </c>
      <c r="H287" s="136">
        <v>8</v>
      </c>
      <c r="I287" s="137"/>
      <c r="J287" s="138">
        <f>ROUND(I287*H287,2)</f>
        <v>0</v>
      </c>
      <c r="K287" s="134" t="s">
        <v>19</v>
      </c>
      <c r="L287" s="33"/>
      <c r="M287" s="139" t="s">
        <v>19</v>
      </c>
      <c r="N287" s="140" t="s">
        <v>40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167</v>
      </c>
      <c r="AT287" s="143" t="s">
        <v>162</v>
      </c>
      <c r="AU287" s="143" t="s">
        <v>178</v>
      </c>
      <c r="AY287" s="18" t="s">
        <v>160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8" t="s">
        <v>77</v>
      </c>
      <c r="BK287" s="144">
        <f>ROUND(I287*H287,2)</f>
        <v>0</v>
      </c>
      <c r="BL287" s="18" t="s">
        <v>167</v>
      </c>
      <c r="BM287" s="143" t="s">
        <v>3536</v>
      </c>
    </row>
    <row r="288" spans="2:65" s="1" customFormat="1" ht="11.25">
      <c r="B288" s="33"/>
      <c r="D288" s="145" t="s">
        <v>169</v>
      </c>
      <c r="F288" s="146" t="s">
        <v>3535</v>
      </c>
      <c r="I288" s="147"/>
      <c r="L288" s="33"/>
      <c r="M288" s="148"/>
      <c r="T288" s="54"/>
      <c r="AT288" s="18" t="s">
        <v>169</v>
      </c>
      <c r="AU288" s="18" t="s">
        <v>178</v>
      </c>
    </row>
    <row r="289" spans="2:65" s="1" customFormat="1" ht="16.5" customHeight="1">
      <c r="B289" s="33"/>
      <c r="C289" s="132" t="s">
        <v>535</v>
      </c>
      <c r="D289" s="132" t="s">
        <v>162</v>
      </c>
      <c r="E289" s="133" t="s">
        <v>3537</v>
      </c>
      <c r="F289" s="134" t="s">
        <v>3538</v>
      </c>
      <c r="G289" s="135" t="s">
        <v>2207</v>
      </c>
      <c r="H289" s="136">
        <v>4</v>
      </c>
      <c r="I289" s="137"/>
      <c r="J289" s="138">
        <f>ROUND(I289*H289,2)</f>
        <v>0</v>
      </c>
      <c r="K289" s="134" t="s">
        <v>19</v>
      </c>
      <c r="L289" s="33"/>
      <c r="M289" s="139" t="s">
        <v>19</v>
      </c>
      <c r="N289" s="140" t="s">
        <v>40</v>
      </c>
      <c r="P289" s="141">
        <f>O289*H289</f>
        <v>0</v>
      </c>
      <c r="Q289" s="141">
        <v>0</v>
      </c>
      <c r="R289" s="141">
        <f>Q289*H289</f>
        <v>0</v>
      </c>
      <c r="S289" s="141">
        <v>0</v>
      </c>
      <c r="T289" s="142">
        <f>S289*H289</f>
        <v>0</v>
      </c>
      <c r="AR289" s="143" t="s">
        <v>167</v>
      </c>
      <c r="AT289" s="143" t="s">
        <v>162</v>
      </c>
      <c r="AU289" s="143" t="s">
        <v>178</v>
      </c>
      <c r="AY289" s="18" t="s">
        <v>160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8" t="s">
        <v>77</v>
      </c>
      <c r="BK289" s="144">
        <f>ROUND(I289*H289,2)</f>
        <v>0</v>
      </c>
      <c r="BL289" s="18" t="s">
        <v>167</v>
      </c>
      <c r="BM289" s="143" t="s">
        <v>3539</v>
      </c>
    </row>
    <row r="290" spans="2:65" s="1" customFormat="1" ht="11.25">
      <c r="B290" s="33"/>
      <c r="D290" s="145" t="s">
        <v>169</v>
      </c>
      <c r="F290" s="146" t="s">
        <v>3538</v>
      </c>
      <c r="I290" s="147"/>
      <c r="L290" s="33"/>
      <c r="M290" s="148"/>
      <c r="T290" s="54"/>
      <c r="AT290" s="18" t="s">
        <v>169</v>
      </c>
      <c r="AU290" s="18" t="s">
        <v>178</v>
      </c>
    </row>
    <row r="291" spans="2:65" s="11" customFormat="1" ht="20.85" customHeight="1">
      <c r="B291" s="120"/>
      <c r="D291" s="121" t="s">
        <v>68</v>
      </c>
      <c r="E291" s="130" t="s">
        <v>3540</v>
      </c>
      <c r="F291" s="130" t="s">
        <v>3541</v>
      </c>
      <c r="I291" s="123"/>
      <c r="J291" s="131">
        <f>BK291</f>
        <v>0</v>
      </c>
      <c r="L291" s="120"/>
      <c r="M291" s="125"/>
      <c r="P291" s="126">
        <f>SUM(P292:P293)</f>
        <v>0</v>
      </c>
      <c r="R291" s="126">
        <f>SUM(R292:R293)</f>
        <v>0</v>
      </c>
      <c r="T291" s="127">
        <f>SUM(T292:T293)</f>
        <v>0</v>
      </c>
      <c r="AR291" s="121" t="s">
        <v>77</v>
      </c>
      <c r="AT291" s="128" t="s">
        <v>68</v>
      </c>
      <c r="AU291" s="128" t="s">
        <v>79</v>
      </c>
      <c r="AY291" s="121" t="s">
        <v>160</v>
      </c>
      <c r="BK291" s="129">
        <f>SUM(BK292:BK293)</f>
        <v>0</v>
      </c>
    </row>
    <row r="292" spans="2:65" s="1" customFormat="1" ht="16.5" customHeight="1">
      <c r="B292" s="33"/>
      <c r="C292" s="132" t="s">
        <v>542</v>
      </c>
      <c r="D292" s="132" t="s">
        <v>162</v>
      </c>
      <c r="E292" s="133" t="s">
        <v>3542</v>
      </c>
      <c r="F292" s="134" t="s">
        <v>3543</v>
      </c>
      <c r="G292" s="135" t="s">
        <v>3392</v>
      </c>
      <c r="H292" s="136">
        <v>1</v>
      </c>
      <c r="I292" s="137"/>
      <c r="J292" s="138">
        <f>ROUND(I292*H292,2)</f>
        <v>0</v>
      </c>
      <c r="K292" s="134" t="s">
        <v>19</v>
      </c>
      <c r="L292" s="33"/>
      <c r="M292" s="139" t="s">
        <v>19</v>
      </c>
      <c r="N292" s="140" t="s">
        <v>40</v>
      </c>
      <c r="P292" s="141">
        <f>O292*H292</f>
        <v>0</v>
      </c>
      <c r="Q292" s="141">
        <v>0</v>
      </c>
      <c r="R292" s="141">
        <f>Q292*H292</f>
        <v>0</v>
      </c>
      <c r="S292" s="141">
        <v>0</v>
      </c>
      <c r="T292" s="142">
        <f>S292*H292</f>
        <v>0</v>
      </c>
      <c r="AR292" s="143" t="s">
        <v>167</v>
      </c>
      <c r="AT292" s="143" t="s">
        <v>162</v>
      </c>
      <c r="AU292" s="143" t="s">
        <v>178</v>
      </c>
      <c r="AY292" s="18" t="s">
        <v>160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8" t="s">
        <v>77</v>
      </c>
      <c r="BK292" s="144">
        <f>ROUND(I292*H292,2)</f>
        <v>0</v>
      </c>
      <c r="BL292" s="18" t="s">
        <v>167</v>
      </c>
      <c r="BM292" s="143" t="s">
        <v>3544</v>
      </c>
    </row>
    <row r="293" spans="2:65" s="1" customFormat="1" ht="11.25">
      <c r="B293" s="33"/>
      <c r="D293" s="145" t="s">
        <v>169</v>
      </c>
      <c r="F293" s="146" t="s">
        <v>3543</v>
      </c>
      <c r="I293" s="147"/>
      <c r="L293" s="33"/>
      <c r="M293" s="148"/>
      <c r="T293" s="54"/>
      <c r="AT293" s="18" t="s">
        <v>169</v>
      </c>
      <c r="AU293" s="18" t="s">
        <v>178</v>
      </c>
    </row>
    <row r="294" spans="2:65" s="11" customFormat="1" ht="20.85" customHeight="1">
      <c r="B294" s="120"/>
      <c r="D294" s="121" t="s">
        <v>68</v>
      </c>
      <c r="E294" s="130" t="s">
        <v>3545</v>
      </c>
      <c r="F294" s="130" t="s">
        <v>3546</v>
      </c>
      <c r="I294" s="123"/>
      <c r="J294" s="131">
        <f>BK294</f>
        <v>0</v>
      </c>
      <c r="L294" s="120"/>
      <c r="M294" s="125"/>
      <c r="P294" s="126">
        <f>SUM(P295:P296)</f>
        <v>0</v>
      </c>
      <c r="R294" s="126">
        <f>SUM(R295:R296)</f>
        <v>0</v>
      </c>
      <c r="T294" s="127">
        <f>SUM(T295:T296)</f>
        <v>0</v>
      </c>
      <c r="AR294" s="121" t="s">
        <v>77</v>
      </c>
      <c r="AT294" s="128" t="s">
        <v>68</v>
      </c>
      <c r="AU294" s="128" t="s">
        <v>79</v>
      </c>
      <c r="AY294" s="121" t="s">
        <v>160</v>
      </c>
      <c r="BK294" s="129">
        <f>SUM(BK295:BK296)</f>
        <v>0</v>
      </c>
    </row>
    <row r="295" spans="2:65" s="1" customFormat="1" ht="16.5" customHeight="1">
      <c r="B295" s="33"/>
      <c r="C295" s="132" t="s">
        <v>547</v>
      </c>
      <c r="D295" s="132" t="s">
        <v>162</v>
      </c>
      <c r="E295" s="133" t="s">
        <v>3547</v>
      </c>
      <c r="F295" s="134" t="s">
        <v>3548</v>
      </c>
      <c r="G295" s="135" t="s">
        <v>925</v>
      </c>
      <c r="H295" s="136">
        <v>1</v>
      </c>
      <c r="I295" s="137"/>
      <c r="J295" s="138">
        <f>ROUND(I295*H295,2)</f>
        <v>0</v>
      </c>
      <c r="K295" s="134" t="s">
        <v>19</v>
      </c>
      <c r="L295" s="33"/>
      <c r="M295" s="139" t="s">
        <v>19</v>
      </c>
      <c r="N295" s="140" t="s">
        <v>40</v>
      </c>
      <c r="P295" s="141">
        <f>O295*H295</f>
        <v>0</v>
      </c>
      <c r="Q295" s="141">
        <v>0</v>
      </c>
      <c r="R295" s="141">
        <f>Q295*H295</f>
        <v>0</v>
      </c>
      <c r="S295" s="141">
        <v>0</v>
      </c>
      <c r="T295" s="142">
        <f>S295*H295</f>
        <v>0</v>
      </c>
      <c r="AR295" s="143" t="s">
        <v>167</v>
      </c>
      <c r="AT295" s="143" t="s">
        <v>162</v>
      </c>
      <c r="AU295" s="143" t="s">
        <v>178</v>
      </c>
      <c r="AY295" s="18" t="s">
        <v>160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8" t="s">
        <v>77</v>
      </c>
      <c r="BK295" s="144">
        <f>ROUND(I295*H295,2)</f>
        <v>0</v>
      </c>
      <c r="BL295" s="18" t="s">
        <v>167</v>
      </c>
      <c r="BM295" s="143" t="s">
        <v>3549</v>
      </c>
    </row>
    <row r="296" spans="2:65" s="1" customFormat="1" ht="11.25">
      <c r="B296" s="33"/>
      <c r="D296" s="145" t="s">
        <v>169</v>
      </c>
      <c r="F296" s="146" t="s">
        <v>3548</v>
      </c>
      <c r="I296" s="147"/>
      <c r="L296" s="33"/>
      <c r="M296" s="148"/>
      <c r="T296" s="54"/>
      <c r="AT296" s="18" t="s">
        <v>169</v>
      </c>
      <c r="AU296" s="18" t="s">
        <v>178</v>
      </c>
    </row>
    <row r="297" spans="2:65" s="11" customFormat="1" ht="25.9" customHeight="1">
      <c r="B297" s="120"/>
      <c r="D297" s="121" t="s">
        <v>68</v>
      </c>
      <c r="E297" s="122" t="s">
        <v>3550</v>
      </c>
      <c r="F297" s="122" t="s">
        <v>161</v>
      </c>
      <c r="I297" s="123"/>
      <c r="J297" s="124">
        <f>BK297</f>
        <v>0</v>
      </c>
      <c r="L297" s="120"/>
      <c r="M297" s="125"/>
      <c r="P297" s="126">
        <f>P298</f>
        <v>0</v>
      </c>
      <c r="R297" s="126">
        <f>R298</f>
        <v>0</v>
      </c>
      <c r="T297" s="127">
        <f>T298</f>
        <v>0</v>
      </c>
      <c r="AR297" s="121" t="s">
        <v>77</v>
      </c>
      <c r="AT297" s="128" t="s">
        <v>68</v>
      </c>
      <c r="AU297" s="128" t="s">
        <v>69</v>
      </c>
      <c r="AY297" s="121" t="s">
        <v>160</v>
      </c>
      <c r="BK297" s="129">
        <f>BK298</f>
        <v>0</v>
      </c>
    </row>
    <row r="298" spans="2:65" s="11" customFormat="1" ht="22.9" customHeight="1">
      <c r="B298" s="120"/>
      <c r="D298" s="121" t="s">
        <v>68</v>
      </c>
      <c r="E298" s="130" t="s">
        <v>3551</v>
      </c>
      <c r="F298" s="130" t="s">
        <v>3552</v>
      </c>
      <c r="I298" s="123"/>
      <c r="J298" s="131">
        <f>BK298</f>
        <v>0</v>
      </c>
      <c r="L298" s="120"/>
      <c r="M298" s="125"/>
      <c r="P298" s="126">
        <f>P299+P300+P301+P304+P307+P310+P313+P316+P319+P322+P325+P328+P331</f>
        <v>0</v>
      </c>
      <c r="R298" s="126">
        <f>R299+R300+R301+R304+R307+R310+R313+R316+R319+R322+R325+R328+R331</f>
        <v>0</v>
      </c>
      <c r="T298" s="127">
        <f>T299+T300+T301+T304+T307+T310+T313+T316+T319+T322+T325+T328+T331</f>
        <v>0</v>
      </c>
      <c r="AR298" s="121" t="s">
        <v>77</v>
      </c>
      <c r="AT298" s="128" t="s">
        <v>68</v>
      </c>
      <c r="AU298" s="128" t="s">
        <v>77</v>
      </c>
      <c r="AY298" s="121" t="s">
        <v>160</v>
      </c>
      <c r="BK298" s="129">
        <f>BK299+BK300+BK301+BK304+BK307+BK310+BK313+BK316+BK319+BK322+BK325+BK328+BK331</f>
        <v>0</v>
      </c>
    </row>
    <row r="299" spans="2:65" s="1" customFormat="1" ht="16.5" customHeight="1">
      <c r="B299" s="33"/>
      <c r="C299" s="132" t="s">
        <v>552</v>
      </c>
      <c r="D299" s="132" t="s">
        <v>162</v>
      </c>
      <c r="E299" s="133" t="s">
        <v>3553</v>
      </c>
      <c r="F299" s="134" t="s">
        <v>3554</v>
      </c>
      <c r="G299" s="135" t="s">
        <v>241</v>
      </c>
      <c r="H299" s="136">
        <v>0.3</v>
      </c>
      <c r="I299" s="137"/>
      <c r="J299" s="138">
        <f>ROUND(I299*H299,2)</f>
        <v>0</v>
      </c>
      <c r="K299" s="134" t="s">
        <v>19</v>
      </c>
      <c r="L299" s="33"/>
      <c r="M299" s="139" t="s">
        <v>19</v>
      </c>
      <c r="N299" s="140" t="s">
        <v>40</v>
      </c>
      <c r="P299" s="141">
        <f>O299*H299</f>
        <v>0</v>
      </c>
      <c r="Q299" s="141">
        <v>0</v>
      </c>
      <c r="R299" s="141">
        <f>Q299*H299</f>
        <v>0</v>
      </c>
      <c r="S299" s="141">
        <v>0</v>
      </c>
      <c r="T299" s="142">
        <f>S299*H299</f>
        <v>0</v>
      </c>
      <c r="AR299" s="143" t="s">
        <v>167</v>
      </c>
      <c r="AT299" s="143" t="s">
        <v>162</v>
      </c>
      <c r="AU299" s="143" t="s">
        <v>79</v>
      </c>
      <c r="AY299" s="18" t="s">
        <v>160</v>
      </c>
      <c r="BE299" s="144">
        <f>IF(N299="základní",J299,0)</f>
        <v>0</v>
      </c>
      <c r="BF299" s="144">
        <f>IF(N299="snížená",J299,0)</f>
        <v>0</v>
      </c>
      <c r="BG299" s="144">
        <f>IF(N299="zákl. přenesená",J299,0)</f>
        <v>0</v>
      </c>
      <c r="BH299" s="144">
        <f>IF(N299="sníž. přenesená",J299,0)</f>
        <v>0</v>
      </c>
      <c r="BI299" s="144">
        <f>IF(N299="nulová",J299,0)</f>
        <v>0</v>
      </c>
      <c r="BJ299" s="18" t="s">
        <v>77</v>
      </c>
      <c r="BK299" s="144">
        <f>ROUND(I299*H299,2)</f>
        <v>0</v>
      </c>
      <c r="BL299" s="18" t="s">
        <v>167</v>
      </c>
      <c r="BM299" s="143" t="s">
        <v>3555</v>
      </c>
    </row>
    <row r="300" spans="2:65" s="1" customFormat="1" ht="11.25">
      <c r="B300" s="33"/>
      <c r="D300" s="145" t="s">
        <v>169</v>
      </c>
      <c r="F300" s="146" t="s">
        <v>3554</v>
      </c>
      <c r="I300" s="147"/>
      <c r="L300" s="33"/>
      <c r="M300" s="148"/>
      <c r="T300" s="54"/>
      <c r="AT300" s="18" t="s">
        <v>169</v>
      </c>
      <c r="AU300" s="18" t="s">
        <v>79</v>
      </c>
    </row>
    <row r="301" spans="2:65" s="11" customFormat="1" ht="20.85" customHeight="1">
      <c r="B301" s="120"/>
      <c r="D301" s="121" t="s">
        <v>68</v>
      </c>
      <c r="E301" s="130" t="s">
        <v>3556</v>
      </c>
      <c r="F301" s="130" t="s">
        <v>3557</v>
      </c>
      <c r="I301" s="123"/>
      <c r="J301" s="131">
        <f>BK301</f>
        <v>0</v>
      </c>
      <c r="L301" s="120"/>
      <c r="M301" s="125"/>
      <c r="P301" s="126">
        <f>SUM(P302:P303)</f>
        <v>0</v>
      </c>
      <c r="R301" s="126">
        <f>SUM(R302:R303)</f>
        <v>0</v>
      </c>
      <c r="T301" s="127">
        <f>SUM(T302:T303)</f>
        <v>0</v>
      </c>
      <c r="AR301" s="121" t="s">
        <v>77</v>
      </c>
      <c r="AT301" s="128" t="s">
        <v>68</v>
      </c>
      <c r="AU301" s="128" t="s">
        <v>79</v>
      </c>
      <c r="AY301" s="121" t="s">
        <v>160</v>
      </c>
      <c r="BK301" s="129">
        <f>SUM(BK302:BK303)</f>
        <v>0</v>
      </c>
    </row>
    <row r="302" spans="2:65" s="1" customFormat="1" ht="16.5" customHeight="1">
      <c r="B302" s="33"/>
      <c r="C302" s="132" t="s">
        <v>556</v>
      </c>
      <c r="D302" s="132" t="s">
        <v>162</v>
      </c>
      <c r="E302" s="133" t="s">
        <v>3558</v>
      </c>
      <c r="F302" s="134" t="s">
        <v>3559</v>
      </c>
      <c r="G302" s="135" t="s">
        <v>165</v>
      </c>
      <c r="H302" s="136">
        <v>0.5</v>
      </c>
      <c r="I302" s="137"/>
      <c r="J302" s="138">
        <f>ROUND(I302*H302,2)</f>
        <v>0</v>
      </c>
      <c r="K302" s="134" t="s">
        <v>19</v>
      </c>
      <c r="L302" s="33"/>
      <c r="M302" s="139" t="s">
        <v>19</v>
      </c>
      <c r="N302" s="140" t="s">
        <v>40</v>
      </c>
      <c r="P302" s="141">
        <f>O302*H302</f>
        <v>0</v>
      </c>
      <c r="Q302" s="141">
        <v>0</v>
      </c>
      <c r="R302" s="141">
        <f>Q302*H302</f>
        <v>0</v>
      </c>
      <c r="S302" s="141">
        <v>0</v>
      </c>
      <c r="T302" s="142">
        <f>S302*H302</f>
        <v>0</v>
      </c>
      <c r="AR302" s="143" t="s">
        <v>167</v>
      </c>
      <c r="AT302" s="143" t="s">
        <v>162</v>
      </c>
      <c r="AU302" s="143" t="s">
        <v>178</v>
      </c>
      <c r="AY302" s="18" t="s">
        <v>160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77</v>
      </c>
      <c r="BK302" s="144">
        <f>ROUND(I302*H302,2)</f>
        <v>0</v>
      </c>
      <c r="BL302" s="18" t="s">
        <v>167</v>
      </c>
      <c r="BM302" s="143" t="s">
        <v>3560</v>
      </c>
    </row>
    <row r="303" spans="2:65" s="1" customFormat="1" ht="11.25">
      <c r="B303" s="33"/>
      <c r="D303" s="145" t="s">
        <v>169</v>
      </c>
      <c r="F303" s="146" t="s">
        <v>3559</v>
      </c>
      <c r="I303" s="147"/>
      <c r="L303" s="33"/>
      <c r="M303" s="148"/>
      <c r="T303" s="54"/>
      <c r="AT303" s="18" t="s">
        <v>169</v>
      </c>
      <c r="AU303" s="18" t="s">
        <v>178</v>
      </c>
    </row>
    <row r="304" spans="2:65" s="11" customFormat="1" ht="20.85" customHeight="1">
      <c r="B304" s="120"/>
      <c r="D304" s="121" t="s">
        <v>68</v>
      </c>
      <c r="E304" s="130" t="s">
        <v>3561</v>
      </c>
      <c r="F304" s="130" t="s">
        <v>3562</v>
      </c>
      <c r="I304" s="123"/>
      <c r="J304" s="131">
        <f>BK304</f>
        <v>0</v>
      </c>
      <c r="L304" s="120"/>
      <c r="M304" s="125"/>
      <c r="P304" s="126">
        <f>SUM(P305:P306)</f>
        <v>0</v>
      </c>
      <c r="R304" s="126">
        <f>SUM(R305:R306)</f>
        <v>0</v>
      </c>
      <c r="T304" s="127">
        <f>SUM(T305:T306)</f>
        <v>0</v>
      </c>
      <c r="AR304" s="121" t="s">
        <v>77</v>
      </c>
      <c r="AT304" s="128" t="s">
        <v>68</v>
      </c>
      <c r="AU304" s="128" t="s">
        <v>79</v>
      </c>
      <c r="AY304" s="121" t="s">
        <v>160</v>
      </c>
      <c r="BK304" s="129">
        <f>SUM(BK305:BK306)</f>
        <v>0</v>
      </c>
    </row>
    <row r="305" spans="2:65" s="1" customFormat="1" ht="16.5" customHeight="1">
      <c r="B305" s="33"/>
      <c r="C305" s="132" t="s">
        <v>560</v>
      </c>
      <c r="D305" s="132" t="s">
        <v>162</v>
      </c>
      <c r="E305" s="133" t="s">
        <v>3558</v>
      </c>
      <c r="F305" s="134" t="s">
        <v>3559</v>
      </c>
      <c r="G305" s="135" t="s">
        <v>165</v>
      </c>
      <c r="H305" s="136">
        <v>11</v>
      </c>
      <c r="I305" s="137"/>
      <c r="J305" s="138">
        <f>ROUND(I305*H305,2)</f>
        <v>0</v>
      </c>
      <c r="K305" s="134" t="s">
        <v>19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0</v>
      </c>
      <c r="R305" s="141">
        <f>Q305*H305</f>
        <v>0</v>
      </c>
      <c r="S305" s="141">
        <v>0</v>
      </c>
      <c r="T305" s="142">
        <f>S305*H305</f>
        <v>0</v>
      </c>
      <c r="AR305" s="143" t="s">
        <v>167</v>
      </c>
      <c r="AT305" s="143" t="s">
        <v>162</v>
      </c>
      <c r="AU305" s="143" t="s">
        <v>178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167</v>
      </c>
      <c r="BM305" s="143" t="s">
        <v>3563</v>
      </c>
    </row>
    <row r="306" spans="2:65" s="1" customFormat="1" ht="11.25">
      <c r="B306" s="33"/>
      <c r="D306" s="145" t="s">
        <v>169</v>
      </c>
      <c r="F306" s="146" t="s">
        <v>3559</v>
      </c>
      <c r="I306" s="147"/>
      <c r="L306" s="33"/>
      <c r="M306" s="148"/>
      <c r="T306" s="54"/>
      <c r="AT306" s="18" t="s">
        <v>169</v>
      </c>
      <c r="AU306" s="18" t="s">
        <v>178</v>
      </c>
    </row>
    <row r="307" spans="2:65" s="11" customFormat="1" ht="20.85" customHeight="1">
      <c r="B307" s="120"/>
      <c r="D307" s="121" t="s">
        <v>68</v>
      </c>
      <c r="E307" s="130" t="s">
        <v>3564</v>
      </c>
      <c r="F307" s="130" t="s">
        <v>3565</v>
      </c>
      <c r="I307" s="123"/>
      <c r="J307" s="131">
        <f>BK307</f>
        <v>0</v>
      </c>
      <c r="L307" s="120"/>
      <c r="M307" s="125"/>
      <c r="P307" s="126">
        <f>SUM(P308:P309)</f>
        <v>0</v>
      </c>
      <c r="R307" s="126">
        <f>SUM(R308:R309)</f>
        <v>0</v>
      </c>
      <c r="T307" s="127">
        <f>SUM(T308:T309)</f>
        <v>0</v>
      </c>
      <c r="AR307" s="121" t="s">
        <v>77</v>
      </c>
      <c r="AT307" s="128" t="s">
        <v>68</v>
      </c>
      <c r="AU307" s="128" t="s">
        <v>79</v>
      </c>
      <c r="AY307" s="121" t="s">
        <v>160</v>
      </c>
      <c r="BK307" s="129">
        <f>SUM(BK308:BK309)</f>
        <v>0</v>
      </c>
    </row>
    <row r="308" spans="2:65" s="1" customFormat="1" ht="16.5" customHeight="1">
      <c r="B308" s="33"/>
      <c r="C308" s="132" t="s">
        <v>566</v>
      </c>
      <c r="D308" s="132" t="s">
        <v>162</v>
      </c>
      <c r="E308" s="133" t="s">
        <v>3566</v>
      </c>
      <c r="F308" s="134" t="s">
        <v>3567</v>
      </c>
      <c r="G308" s="135" t="s">
        <v>165</v>
      </c>
      <c r="H308" s="136">
        <v>3.25</v>
      </c>
      <c r="I308" s="137"/>
      <c r="J308" s="138">
        <f>ROUND(I308*H308,2)</f>
        <v>0</v>
      </c>
      <c r="K308" s="134" t="s">
        <v>19</v>
      </c>
      <c r="L308" s="33"/>
      <c r="M308" s="139" t="s">
        <v>19</v>
      </c>
      <c r="N308" s="140" t="s">
        <v>40</v>
      </c>
      <c r="P308" s="141">
        <f>O308*H308</f>
        <v>0</v>
      </c>
      <c r="Q308" s="141">
        <v>0</v>
      </c>
      <c r="R308" s="141">
        <f>Q308*H308</f>
        <v>0</v>
      </c>
      <c r="S308" s="141">
        <v>0</v>
      </c>
      <c r="T308" s="142">
        <f>S308*H308</f>
        <v>0</v>
      </c>
      <c r="AR308" s="143" t="s">
        <v>167</v>
      </c>
      <c r="AT308" s="143" t="s">
        <v>162</v>
      </c>
      <c r="AU308" s="143" t="s">
        <v>178</v>
      </c>
      <c r="AY308" s="18" t="s">
        <v>160</v>
      </c>
      <c r="BE308" s="144">
        <f>IF(N308="základní",J308,0)</f>
        <v>0</v>
      </c>
      <c r="BF308" s="144">
        <f>IF(N308="snížená",J308,0)</f>
        <v>0</v>
      </c>
      <c r="BG308" s="144">
        <f>IF(N308="zákl. přenesená",J308,0)</f>
        <v>0</v>
      </c>
      <c r="BH308" s="144">
        <f>IF(N308="sníž. přenesená",J308,0)</f>
        <v>0</v>
      </c>
      <c r="BI308" s="144">
        <f>IF(N308="nulová",J308,0)</f>
        <v>0</v>
      </c>
      <c r="BJ308" s="18" t="s">
        <v>77</v>
      </c>
      <c r="BK308" s="144">
        <f>ROUND(I308*H308,2)</f>
        <v>0</v>
      </c>
      <c r="BL308" s="18" t="s">
        <v>167</v>
      </c>
      <c r="BM308" s="143" t="s">
        <v>3568</v>
      </c>
    </row>
    <row r="309" spans="2:65" s="1" customFormat="1" ht="11.25">
      <c r="B309" s="33"/>
      <c r="D309" s="145" t="s">
        <v>169</v>
      </c>
      <c r="F309" s="146" t="s">
        <v>3567</v>
      </c>
      <c r="I309" s="147"/>
      <c r="L309" s="33"/>
      <c r="M309" s="148"/>
      <c r="T309" s="54"/>
      <c r="AT309" s="18" t="s">
        <v>169</v>
      </c>
      <c r="AU309" s="18" t="s">
        <v>178</v>
      </c>
    </row>
    <row r="310" spans="2:65" s="11" customFormat="1" ht="20.85" customHeight="1">
      <c r="B310" s="120"/>
      <c r="D310" s="121" t="s">
        <v>68</v>
      </c>
      <c r="E310" s="130" t="s">
        <v>3569</v>
      </c>
      <c r="F310" s="130" t="s">
        <v>3570</v>
      </c>
      <c r="I310" s="123"/>
      <c r="J310" s="131">
        <f>BK310</f>
        <v>0</v>
      </c>
      <c r="L310" s="120"/>
      <c r="M310" s="125"/>
      <c r="P310" s="126">
        <f>SUM(P311:P312)</f>
        <v>0</v>
      </c>
      <c r="R310" s="126">
        <f>SUM(R311:R312)</f>
        <v>0</v>
      </c>
      <c r="T310" s="127">
        <f>SUM(T311:T312)</f>
        <v>0</v>
      </c>
      <c r="AR310" s="121" t="s">
        <v>77</v>
      </c>
      <c r="AT310" s="128" t="s">
        <v>68</v>
      </c>
      <c r="AU310" s="128" t="s">
        <v>79</v>
      </c>
      <c r="AY310" s="121" t="s">
        <v>160</v>
      </c>
      <c r="BK310" s="129">
        <f>SUM(BK311:BK312)</f>
        <v>0</v>
      </c>
    </row>
    <row r="311" spans="2:65" s="1" customFormat="1" ht="16.5" customHeight="1">
      <c r="B311" s="33"/>
      <c r="C311" s="132" t="s">
        <v>575</v>
      </c>
      <c r="D311" s="132" t="s">
        <v>162</v>
      </c>
      <c r="E311" s="133" t="s">
        <v>3571</v>
      </c>
      <c r="F311" s="134" t="s">
        <v>3572</v>
      </c>
      <c r="G311" s="135" t="s">
        <v>3296</v>
      </c>
      <c r="H311" s="136">
        <v>11</v>
      </c>
      <c r="I311" s="137"/>
      <c r="J311" s="138">
        <f>ROUND(I311*H311,2)</f>
        <v>0</v>
      </c>
      <c r="K311" s="134" t="s">
        <v>19</v>
      </c>
      <c r="L311" s="33"/>
      <c r="M311" s="139" t="s">
        <v>19</v>
      </c>
      <c r="N311" s="140" t="s">
        <v>40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167</v>
      </c>
      <c r="AT311" s="143" t="s">
        <v>162</v>
      </c>
      <c r="AU311" s="143" t="s">
        <v>178</v>
      </c>
      <c r="AY311" s="18" t="s">
        <v>160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8" t="s">
        <v>77</v>
      </c>
      <c r="BK311" s="144">
        <f>ROUND(I311*H311,2)</f>
        <v>0</v>
      </c>
      <c r="BL311" s="18" t="s">
        <v>167</v>
      </c>
      <c r="BM311" s="143" t="s">
        <v>3573</v>
      </c>
    </row>
    <row r="312" spans="2:65" s="1" customFormat="1" ht="11.25">
      <c r="B312" s="33"/>
      <c r="D312" s="145" t="s">
        <v>169</v>
      </c>
      <c r="F312" s="146" t="s">
        <v>3572</v>
      </c>
      <c r="I312" s="147"/>
      <c r="L312" s="33"/>
      <c r="M312" s="148"/>
      <c r="T312" s="54"/>
      <c r="AT312" s="18" t="s">
        <v>169</v>
      </c>
      <c r="AU312" s="18" t="s">
        <v>178</v>
      </c>
    </row>
    <row r="313" spans="2:65" s="11" customFormat="1" ht="20.85" customHeight="1">
      <c r="B313" s="120"/>
      <c r="D313" s="121" t="s">
        <v>68</v>
      </c>
      <c r="E313" s="130" t="s">
        <v>3574</v>
      </c>
      <c r="F313" s="130" t="s">
        <v>3575</v>
      </c>
      <c r="I313" s="123"/>
      <c r="J313" s="131">
        <f>BK313</f>
        <v>0</v>
      </c>
      <c r="L313" s="120"/>
      <c r="M313" s="125"/>
      <c r="P313" s="126">
        <f>SUM(P314:P315)</f>
        <v>0</v>
      </c>
      <c r="R313" s="126">
        <f>SUM(R314:R315)</f>
        <v>0</v>
      </c>
      <c r="T313" s="127">
        <f>SUM(T314:T315)</f>
        <v>0</v>
      </c>
      <c r="AR313" s="121" t="s">
        <v>77</v>
      </c>
      <c r="AT313" s="128" t="s">
        <v>68</v>
      </c>
      <c r="AU313" s="128" t="s">
        <v>79</v>
      </c>
      <c r="AY313" s="121" t="s">
        <v>160</v>
      </c>
      <c r="BK313" s="129">
        <f>SUM(BK314:BK315)</f>
        <v>0</v>
      </c>
    </row>
    <row r="314" spans="2:65" s="1" customFormat="1" ht="16.5" customHeight="1">
      <c r="B314" s="33"/>
      <c r="C314" s="132" t="s">
        <v>581</v>
      </c>
      <c r="D314" s="132" t="s">
        <v>162</v>
      </c>
      <c r="E314" s="133" t="s">
        <v>3576</v>
      </c>
      <c r="F314" s="134" t="s">
        <v>3577</v>
      </c>
      <c r="G314" s="135" t="s">
        <v>298</v>
      </c>
      <c r="H314" s="136">
        <v>250</v>
      </c>
      <c r="I314" s="137"/>
      <c r="J314" s="138">
        <f>ROUND(I314*H314,2)</f>
        <v>0</v>
      </c>
      <c r="K314" s="134" t="s">
        <v>19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167</v>
      </c>
      <c r="AT314" s="143" t="s">
        <v>162</v>
      </c>
      <c r="AU314" s="143" t="s">
        <v>178</v>
      </c>
      <c r="AY314" s="18" t="s">
        <v>160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77</v>
      </c>
      <c r="BK314" s="144">
        <f>ROUND(I314*H314,2)</f>
        <v>0</v>
      </c>
      <c r="BL314" s="18" t="s">
        <v>167</v>
      </c>
      <c r="BM314" s="143" t="s">
        <v>3578</v>
      </c>
    </row>
    <row r="315" spans="2:65" s="1" customFormat="1" ht="11.25">
      <c r="B315" s="33"/>
      <c r="D315" s="145" t="s">
        <v>169</v>
      </c>
      <c r="F315" s="146" t="s">
        <v>3577</v>
      </c>
      <c r="I315" s="147"/>
      <c r="L315" s="33"/>
      <c r="M315" s="148"/>
      <c r="T315" s="54"/>
      <c r="AT315" s="18" t="s">
        <v>169</v>
      </c>
      <c r="AU315" s="18" t="s">
        <v>178</v>
      </c>
    </row>
    <row r="316" spans="2:65" s="11" customFormat="1" ht="20.85" customHeight="1">
      <c r="B316" s="120"/>
      <c r="D316" s="121" t="s">
        <v>68</v>
      </c>
      <c r="E316" s="130" t="s">
        <v>3579</v>
      </c>
      <c r="F316" s="130" t="s">
        <v>3580</v>
      </c>
      <c r="I316" s="123"/>
      <c r="J316" s="131">
        <f>BK316</f>
        <v>0</v>
      </c>
      <c r="L316" s="120"/>
      <c r="M316" s="125"/>
      <c r="P316" s="126">
        <f>SUM(P317:P318)</f>
        <v>0</v>
      </c>
      <c r="R316" s="126">
        <f>SUM(R317:R318)</f>
        <v>0</v>
      </c>
      <c r="T316" s="127">
        <f>SUM(T317:T318)</f>
        <v>0</v>
      </c>
      <c r="AR316" s="121" t="s">
        <v>77</v>
      </c>
      <c r="AT316" s="128" t="s">
        <v>68</v>
      </c>
      <c r="AU316" s="128" t="s">
        <v>79</v>
      </c>
      <c r="AY316" s="121" t="s">
        <v>160</v>
      </c>
      <c r="BK316" s="129">
        <f>SUM(BK317:BK318)</f>
        <v>0</v>
      </c>
    </row>
    <row r="317" spans="2:65" s="1" customFormat="1" ht="16.5" customHeight="1">
      <c r="B317" s="33"/>
      <c r="C317" s="132" t="s">
        <v>264</v>
      </c>
      <c r="D317" s="132" t="s">
        <v>162</v>
      </c>
      <c r="E317" s="133" t="s">
        <v>3581</v>
      </c>
      <c r="F317" s="134" t="s">
        <v>3582</v>
      </c>
      <c r="G317" s="135" t="s">
        <v>298</v>
      </c>
      <c r="H317" s="136">
        <v>250</v>
      </c>
      <c r="I317" s="137"/>
      <c r="J317" s="138">
        <f>ROUND(I317*H317,2)</f>
        <v>0</v>
      </c>
      <c r="K317" s="134" t="s">
        <v>19</v>
      </c>
      <c r="L317" s="33"/>
      <c r="M317" s="139" t="s">
        <v>19</v>
      </c>
      <c r="N317" s="140" t="s">
        <v>40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167</v>
      </c>
      <c r="AT317" s="143" t="s">
        <v>162</v>
      </c>
      <c r="AU317" s="143" t="s">
        <v>178</v>
      </c>
      <c r="AY317" s="18" t="s">
        <v>160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77</v>
      </c>
      <c r="BK317" s="144">
        <f>ROUND(I317*H317,2)</f>
        <v>0</v>
      </c>
      <c r="BL317" s="18" t="s">
        <v>167</v>
      </c>
      <c r="BM317" s="143" t="s">
        <v>3583</v>
      </c>
    </row>
    <row r="318" spans="2:65" s="1" customFormat="1" ht="11.25">
      <c r="B318" s="33"/>
      <c r="D318" s="145" t="s">
        <v>169</v>
      </c>
      <c r="F318" s="146" t="s">
        <v>3582</v>
      </c>
      <c r="I318" s="147"/>
      <c r="L318" s="33"/>
      <c r="M318" s="148"/>
      <c r="T318" s="54"/>
      <c r="AT318" s="18" t="s">
        <v>169</v>
      </c>
      <c r="AU318" s="18" t="s">
        <v>178</v>
      </c>
    </row>
    <row r="319" spans="2:65" s="11" customFormat="1" ht="20.85" customHeight="1">
      <c r="B319" s="120"/>
      <c r="D319" s="121" t="s">
        <v>68</v>
      </c>
      <c r="E319" s="130" t="s">
        <v>3584</v>
      </c>
      <c r="F319" s="130" t="s">
        <v>3585</v>
      </c>
      <c r="I319" s="123"/>
      <c r="J319" s="131">
        <f>BK319</f>
        <v>0</v>
      </c>
      <c r="L319" s="120"/>
      <c r="M319" s="125"/>
      <c r="P319" s="126">
        <f>SUM(P320:P321)</f>
        <v>0</v>
      </c>
      <c r="R319" s="126">
        <f>SUM(R320:R321)</f>
        <v>0</v>
      </c>
      <c r="T319" s="127">
        <f>SUM(T320:T321)</f>
        <v>0</v>
      </c>
      <c r="AR319" s="121" t="s">
        <v>77</v>
      </c>
      <c r="AT319" s="128" t="s">
        <v>68</v>
      </c>
      <c r="AU319" s="128" t="s">
        <v>79</v>
      </c>
      <c r="AY319" s="121" t="s">
        <v>160</v>
      </c>
      <c r="BK319" s="129">
        <f>SUM(BK320:BK321)</f>
        <v>0</v>
      </c>
    </row>
    <row r="320" spans="2:65" s="1" customFormat="1" ht="16.5" customHeight="1">
      <c r="B320" s="33"/>
      <c r="C320" s="132" t="s">
        <v>1674</v>
      </c>
      <c r="D320" s="132" t="s">
        <v>162</v>
      </c>
      <c r="E320" s="133" t="s">
        <v>3586</v>
      </c>
      <c r="F320" s="134" t="s">
        <v>3587</v>
      </c>
      <c r="G320" s="135" t="s">
        <v>298</v>
      </c>
      <c r="H320" s="136">
        <v>250</v>
      </c>
      <c r="I320" s="137"/>
      <c r="J320" s="138">
        <f>ROUND(I320*H320,2)</f>
        <v>0</v>
      </c>
      <c r="K320" s="134" t="s">
        <v>19</v>
      </c>
      <c r="L320" s="33"/>
      <c r="M320" s="139" t="s">
        <v>19</v>
      </c>
      <c r="N320" s="140" t="s">
        <v>40</v>
      </c>
      <c r="P320" s="141">
        <f>O320*H320</f>
        <v>0</v>
      </c>
      <c r="Q320" s="141">
        <v>0</v>
      </c>
      <c r="R320" s="141">
        <f>Q320*H320</f>
        <v>0</v>
      </c>
      <c r="S320" s="141">
        <v>0</v>
      </c>
      <c r="T320" s="142">
        <f>S320*H320</f>
        <v>0</v>
      </c>
      <c r="AR320" s="143" t="s">
        <v>167</v>
      </c>
      <c r="AT320" s="143" t="s">
        <v>162</v>
      </c>
      <c r="AU320" s="143" t="s">
        <v>178</v>
      </c>
      <c r="AY320" s="18" t="s">
        <v>160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8" t="s">
        <v>77</v>
      </c>
      <c r="BK320" s="144">
        <f>ROUND(I320*H320,2)</f>
        <v>0</v>
      </c>
      <c r="BL320" s="18" t="s">
        <v>167</v>
      </c>
      <c r="BM320" s="143" t="s">
        <v>3588</v>
      </c>
    </row>
    <row r="321" spans="2:65" s="1" customFormat="1" ht="11.25">
      <c r="B321" s="33"/>
      <c r="D321" s="145" t="s">
        <v>169</v>
      </c>
      <c r="F321" s="146" t="s">
        <v>3587</v>
      </c>
      <c r="I321" s="147"/>
      <c r="L321" s="33"/>
      <c r="M321" s="148"/>
      <c r="T321" s="54"/>
      <c r="AT321" s="18" t="s">
        <v>169</v>
      </c>
      <c r="AU321" s="18" t="s">
        <v>178</v>
      </c>
    </row>
    <row r="322" spans="2:65" s="11" customFormat="1" ht="20.85" customHeight="1">
      <c r="B322" s="120"/>
      <c r="D322" s="121" t="s">
        <v>68</v>
      </c>
      <c r="E322" s="130" t="s">
        <v>3589</v>
      </c>
      <c r="F322" s="130" t="s">
        <v>3590</v>
      </c>
      <c r="I322" s="123"/>
      <c r="J322" s="131">
        <f>BK322</f>
        <v>0</v>
      </c>
      <c r="L322" s="120"/>
      <c r="M322" s="125"/>
      <c r="P322" s="126">
        <f>SUM(P323:P324)</f>
        <v>0</v>
      </c>
      <c r="R322" s="126">
        <f>SUM(R323:R324)</f>
        <v>0</v>
      </c>
      <c r="T322" s="127">
        <f>SUM(T323:T324)</f>
        <v>0</v>
      </c>
      <c r="AR322" s="121" t="s">
        <v>77</v>
      </c>
      <c r="AT322" s="128" t="s">
        <v>68</v>
      </c>
      <c r="AU322" s="128" t="s">
        <v>79</v>
      </c>
      <c r="AY322" s="121" t="s">
        <v>160</v>
      </c>
      <c r="BK322" s="129">
        <f>SUM(BK323:BK324)</f>
        <v>0</v>
      </c>
    </row>
    <row r="323" spans="2:65" s="1" customFormat="1" ht="16.5" customHeight="1">
      <c r="B323" s="33"/>
      <c r="C323" s="132" t="s">
        <v>1680</v>
      </c>
      <c r="D323" s="132" t="s">
        <v>162</v>
      </c>
      <c r="E323" s="133" t="s">
        <v>3591</v>
      </c>
      <c r="F323" s="134" t="s">
        <v>3577</v>
      </c>
      <c r="G323" s="135" t="s">
        <v>298</v>
      </c>
      <c r="H323" s="136">
        <v>250</v>
      </c>
      <c r="I323" s="137"/>
      <c r="J323" s="138">
        <f>ROUND(I323*H323,2)</f>
        <v>0</v>
      </c>
      <c r="K323" s="134" t="s">
        <v>19</v>
      </c>
      <c r="L323" s="33"/>
      <c r="M323" s="139" t="s">
        <v>19</v>
      </c>
      <c r="N323" s="140" t="s">
        <v>40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167</v>
      </c>
      <c r="AT323" s="143" t="s">
        <v>162</v>
      </c>
      <c r="AU323" s="143" t="s">
        <v>178</v>
      </c>
      <c r="AY323" s="18" t="s">
        <v>160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8" t="s">
        <v>77</v>
      </c>
      <c r="BK323" s="144">
        <f>ROUND(I323*H323,2)</f>
        <v>0</v>
      </c>
      <c r="BL323" s="18" t="s">
        <v>167</v>
      </c>
      <c r="BM323" s="143" t="s">
        <v>3592</v>
      </c>
    </row>
    <row r="324" spans="2:65" s="1" customFormat="1" ht="11.25">
      <c r="B324" s="33"/>
      <c r="D324" s="145" t="s">
        <v>169</v>
      </c>
      <c r="F324" s="146" t="s">
        <v>3577</v>
      </c>
      <c r="I324" s="147"/>
      <c r="L324" s="33"/>
      <c r="M324" s="148"/>
      <c r="T324" s="54"/>
      <c r="AT324" s="18" t="s">
        <v>169</v>
      </c>
      <c r="AU324" s="18" t="s">
        <v>178</v>
      </c>
    </row>
    <row r="325" spans="2:65" s="11" customFormat="1" ht="20.85" customHeight="1">
      <c r="B325" s="120"/>
      <c r="D325" s="121" t="s">
        <v>68</v>
      </c>
      <c r="E325" s="130" t="s">
        <v>3593</v>
      </c>
      <c r="F325" s="130" t="s">
        <v>3594</v>
      </c>
      <c r="I325" s="123"/>
      <c r="J325" s="131">
        <f>BK325</f>
        <v>0</v>
      </c>
      <c r="L325" s="120"/>
      <c r="M325" s="125"/>
      <c r="P325" s="126">
        <f>SUM(P326:P327)</f>
        <v>0</v>
      </c>
      <c r="R325" s="126">
        <f>SUM(R326:R327)</f>
        <v>0</v>
      </c>
      <c r="T325" s="127">
        <f>SUM(T326:T327)</f>
        <v>0</v>
      </c>
      <c r="AR325" s="121" t="s">
        <v>77</v>
      </c>
      <c r="AT325" s="128" t="s">
        <v>68</v>
      </c>
      <c r="AU325" s="128" t="s">
        <v>79</v>
      </c>
      <c r="AY325" s="121" t="s">
        <v>160</v>
      </c>
      <c r="BK325" s="129">
        <f>SUM(BK326:BK327)</f>
        <v>0</v>
      </c>
    </row>
    <row r="326" spans="2:65" s="1" customFormat="1" ht="16.5" customHeight="1">
      <c r="B326" s="33"/>
      <c r="C326" s="132" t="s">
        <v>1688</v>
      </c>
      <c r="D326" s="132" t="s">
        <v>162</v>
      </c>
      <c r="E326" s="133" t="s">
        <v>3595</v>
      </c>
      <c r="F326" s="134" t="s">
        <v>3596</v>
      </c>
      <c r="G326" s="135" t="s">
        <v>165</v>
      </c>
      <c r="H326" s="136">
        <v>52.5</v>
      </c>
      <c r="I326" s="137"/>
      <c r="J326" s="138">
        <f>ROUND(I326*H326,2)</f>
        <v>0</v>
      </c>
      <c r="K326" s="134" t="s">
        <v>19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167</v>
      </c>
      <c r="AT326" s="143" t="s">
        <v>162</v>
      </c>
      <c r="AU326" s="143" t="s">
        <v>178</v>
      </c>
      <c r="AY326" s="18" t="s">
        <v>160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77</v>
      </c>
      <c r="BK326" s="144">
        <f>ROUND(I326*H326,2)</f>
        <v>0</v>
      </c>
      <c r="BL326" s="18" t="s">
        <v>167</v>
      </c>
      <c r="BM326" s="143" t="s">
        <v>3597</v>
      </c>
    </row>
    <row r="327" spans="2:65" s="1" customFormat="1" ht="11.25">
      <c r="B327" s="33"/>
      <c r="D327" s="145" t="s">
        <v>169</v>
      </c>
      <c r="F327" s="146" t="s">
        <v>3596</v>
      </c>
      <c r="I327" s="147"/>
      <c r="L327" s="33"/>
      <c r="M327" s="148"/>
      <c r="T327" s="54"/>
      <c r="AT327" s="18" t="s">
        <v>169</v>
      </c>
      <c r="AU327" s="18" t="s">
        <v>178</v>
      </c>
    </row>
    <row r="328" spans="2:65" s="11" customFormat="1" ht="20.85" customHeight="1">
      <c r="B328" s="120"/>
      <c r="D328" s="121" t="s">
        <v>68</v>
      </c>
      <c r="E328" s="130" t="s">
        <v>3598</v>
      </c>
      <c r="F328" s="130" t="s">
        <v>3599</v>
      </c>
      <c r="I328" s="123"/>
      <c r="J328" s="131">
        <f>BK328</f>
        <v>0</v>
      </c>
      <c r="L328" s="120"/>
      <c r="M328" s="125"/>
      <c r="P328" s="126">
        <f>SUM(P329:P330)</f>
        <v>0</v>
      </c>
      <c r="R328" s="126">
        <f>SUM(R329:R330)</f>
        <v>0</v>
      </c>
      <c r="T328" s="127">
        <f>SUM(T329:T330)</f>
        <v>0</v>
      </c>
      <c r="AR328" s="121" t="s">
        <v>77</v>
      </c>
      <c r="AT328" s="128" t="s">
        <v>68</v>
      </c>
      <c r="AU328" s="128" t="s">
        <v>79</v>
      </c>
      <c r="AY328" s="121" t="s">
        <v>160</v>
      </c>
      <c r="BK328" s="129">
        <f>SUM(BK329:BK330)</f>
        <v>0</v>
      </c>
    </row>
    <row r="329" spans="2:65" s="1" customFormat="1" ht="16.5" customHeight="1">
      <c r="B329" s="33"/>
      <c r="C329" s="132" t="s">
        <v>1696</v>
      </c>
      <c r="D329" s="132" t="s">
        <v>162</v>
      </c>
      <c r="E329" s="133" t="s">
        <v>3600</v>
      </c>
      <c r="F329" s="134" t="s">
        <v>3601</v>
      </c>
      <c r="G329" s="135" t="s">
        <v>165</v>
      </c>
      <c r="H329" s="136">
        <v>25.75</v>
      </c>
      <c r="I329" s="137"/>
      <c r="J329" s="138">
        <f>ROUND(I329*H329,2)</f>
        <v>0</v>
      </c>
      <c r="K329" s="134" t="s">
        <v>19</v>
      </c>
      <c r="L329" s="33"/>
      <c r="M329" s="139" t="s">
        <v>19</v>
      </c>
      <c r="N329" s="140" t="s">
        <v>40</v>
      </c>
      <c r="P329" s="141">
        <f>O329*H329</f>
        <v>0</v>
      </c>
      <c r="Q329" s="141">
        <v>0</v>
      </c>
      <c r="R329" s="141">
        <f>Q329*H329</f>
        <v>0</v>
      </c>
      <c r="S329" s="141">
        <v>0</v>
      </c>
      <c r="T329" s="142">
        <f>S329*H329</f>
        <v>0</v>
      </c>
      <c r="AR329" s="143" t="s">
        <v>167</v>
      </c>
      <c r="AT329" s="143" t="s">
        <v>162</v>
      </c>
      <c r="AU329" s="143" t="s">
        <v>178</v>
      </c>
      <c r="AY329" s="18" t="s">
        <v>160</v>
      </c>
      <c r="BE329" s="144">
        <f>IF(N329="základní",J329,0)</f>
        <v>0</v>
      </c>
      <c r="BF329" s="144">
        <f>IF(N329="snížená",J329,0)</f>
        <v>0</v>
      </c>
      <c r="BG329" s="144">
        <f>IF(N329="zákl. přenesená",J329,0)</f>
        <v>0</v>
      </c>
      <c r="BH329" s="144">
        <f>IF(N329="sníž. přenesená",J329,0)</f>
        <v>0</v>
      </c>
      <c r="BI329" s="144">
        <f>IF(N329="nulová",J329,0)</f>
        <v>0</v>
      </c>
      <c r="BJ329" s="18" t="s">
        <v>77</v>
      </c>
      <c r="BK329" s="144">
        <f>ROUND(I329*H329,2)</f>
        <v>0</v>
      </c>
      <c r="BL329" s="18" t="s">
        <v>167</v>
      </c>
      <c r="BM329" s="143" t="s">
        <v>3602</v>
      </c>
    </row>
    <row r="330" spans="2:65" s="1" customFormat="1" ht="11.25">
      <c r="B330" s="33"/>
      <c r="D330" s="145" t="s">
        <v>169</v>
      </c>
      <c r="F330" s="146" t="s">
        <v>3601</v>
      </c>
      <c r="I330" s="147"/>
      <c r="L330" s="33"/>
      <c r="M330" s="148"/>
      <c r="T330" s="54"/>
      <c r="AT330" s="18" t="s">
        <v>169</v>
      </c>
      <c r="AU330" s="18" t="s">
        <v>178</v>
      </c>
    </row>
    <row r="331" spans="2:65" s="11" customFormat="1" ht="20.85" customHeight="1">
      <c r="B331" s="120"/>
      <c r="D331" s="121" t="s">
        <v>68</v>
      </c>
      <c r="E331" s="130" t="s">
        <v>3603</v>
      </c>
      <c r="F331" s="130" t="s">
        <v>3604</v>
      </c>
      <c r="I331" s="123"/>
      <c r="J331" s="131">
        <f>BK331</f>
        <v>0</v>
      </c>
      <c r="L331" s="120"/>
      <c r="M331" s="125"/>
      <c r="P331" s="126">
        <f>SUM(P332:P333)</f>
        <v>0</v>
      </c>
      <c r="R331" s="126">
        <f>SUM(R332:R333)</f>
        <v>0</v>
      </c>
      <c r="T331" s="127">
        <f>SUM(T332:T333)</f>
        <v>0</v>
      </c>
      <c r="AR331" s="121" t="s">
        <v>77</v>
      </c>
      <c r="AT331" s="128" t="s">
        <v>68</v>
      </c>
      <c r="AU331" s="128" t="s">
        <v>79</v>
      </c>
      <c r="AY331" s="121" t="s">
        <v>160</v>
      </c>
      <c r="BK331" s="129">
        <f>SUM(BK332:BK333)</f>
        <v>0</v>
      </c>
    </row>
    <row r="332" spans="2:65" s="1" customFormat="1" ht="16.5" customHeight="1">
      <c r="B332" s="33"/>
      <c r="C332" s="132" t="s">
        <v>1701</v>
      </c>
      <c r="D332" s="132" t="s">
        <v>162</v>
      </c>
      <c r="E332" s="133" t="s">
        <v>3605</v>
      </c>
      <c r="F332" s="134" t="s">
        <v>3606</v>
      </c>
      <c r="G332" s="135" t="s">
        <v>187</v>
      </c>
      <c r="H332" s="136">
        <v>125</v>
      </c>
      <c r="I332" s="137"/>
      <c r="J332" s="138">
        <f>ROUND(I332*H332,2)</f>
        <v>0</v>
      </c>
      <c r="K332" s="134" t="s">
        <v>19</v>
      </c>
      <c r="L332" s="33"/>
      <c r="M332" s="139" t="s">
        <v>19</v>
      </c>
      <c r="N332" s="140" t="s">
        <v>40</v>
      </c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AR332" s="143" t="s">
        <v>167</v>
      </c>
      <c r="AT332" s="143" t="s">
        <v>162</v>
      </c>
      <c r="AU332" s="143" t="s">
        <v>178</v>
      </c>
      <c r="AY332" s="18" t="s">
        <v>160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8" t="s">
        <v>77</v>
      </c>
      <c r="BK332" s="144">
        <f>ROUND(I332*H332,2)</f>
        <v>0</v>
      </c>
      <c r="BL332" s="18" t="s">
        <v>167</v>
      </c>
      <c r="BM332" s="143" t="s">
        <v>3607</v>
      </c>
    </row>
    <row r="333" spans="2:65" s="1" customFormat="1" ht="11.25">
      <c r="B333" s="33"/>
      <c r="D333" s="145" t="s">
        <v>169</v>
      </c>
      <c r="F333" s="146" t="s">
        <v>3606</v>
      </c>
      <c r="I333" s="147"/>
      <c r="L333" s="33"/>
      <c r="M333" s="195"/>
      <c r="N333" s="196"/>
      <c r="O333" s="196"/>
      <c r="P333" s="196"/>
      <c r="Q333" s="196"/>
      <c r="R333" s="196"/>
      <c r="S333" s="196"/>
      <c r="T333" s="197"/>
      <c r="AT333" s="18" t="s">
        <v>169</v>
      </c>
      <c r="AU333" s="18" t="s">
        <v>178</v>
      </c>
    </row>
    <row r="334" spans="2:65" s="1" customFormat="1" ht="6.95" customHeight="1">
      <c r="B334" s="42"/>
      <c r="C334" s="43"/>
      <c r="D334" s="43"/>
      <c r="E334" s="43"/>
      <c r="F334" s="43"/>
      <c r="G334" s="43"/>
      <c r="H334" s="43"/>
      <c r="I334" s="43"/>
      <c r="J334" s="43"/>
      <c r="K334" s="43"/>
      <c r="L334" s="33"/>
    </row>
  </sheetData>
  <sheetProtection algorithmName="SHA-512" hashValue="BPE5d1Z7Oq3XpwAM7gVj1Fp+mYtwUS/toyVlSNwMiiGYItHoQJWzD+TFBK7DSs9A8yHZnImm+R3pNoyI+LqpAQ==" saltValue="NWelEpwbTv3cEXkmlt5Ua15woWGUId3LbBoGpXwUHJIdcj4mBkwohK2U40Ga+yQG+szjustbleMRYcc+VyVt9Q==" spinCount="100000" sheet="1" objects="1" scenarios="1" formatColumns="0" formatRows="0" autoFilter="0"/>
  <autoFilter ref="C130:K333" xr:uid="{00000000-0009-0000-0000-00000D000000}"/>
  <mergeCells count="9">
    <mergeCell ref="E50:H50"/>
    <mergeCell ref="E121:H121"/>
    <mergeCell ref="E123:H12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B2:BM35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118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3608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ROUND(J133,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ROUND((SUM(BE133:BE355)),  2)</f>
        <v>0</v>
      </c>
      <c r="I33" s="94">
        <v>0.21</v>
      </c>
      <c r="J33" s="84">
        <f>ROUND(((SUM(BE133:BE355))*I33),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ROUND((SUM(BF133:BF355)),  2)</f>
        <v>0</v>
      </c>
      <c r="I34" s="94">
        <v>0.12</v>
      </c>
      <c r="J34" s="84">
        <f>ROUND(((SUM(BF133:BF355))*I34),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ROUND((SUM(BG133:BG355)),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ROUND((SUM(BH133:BH355)),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ROUND((SUM(BI133:BI355)),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01-86-02 - ZAST Chotyně - oprava osvětlení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J133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3609</v>
      </c>
      <c r="E60" s="106"/>
      <c r="F60" s="106"/>
      <c r="G60" s="106"/>
      <c r="H60" s="106"/>
      <c r="I60" s="106"/>
      <c r="J60" s="107">
        <f>J134</f>
        <v>0</v>
      </c>
      <c r="L60" s="104"/>
    </row>
    <row r="61" spans="2:47" s="9" customFormat="1" ht="19.899999999999999" customHeight="1">
      <c r="B61" s="108"/>
      <c r="D61" s="109" t="s">
        <v>3243</v>
      </c>
      <c r="E61" s="110"/>
      <c r="F61" s="110"/>
      <c r="G61" s="110"/>
      <c r="H61" s="110"/>
      <c r="I61" s="110"/>
      <c r="J61" s="111">
        <f>J135</f>
        <v>0</v>
      </c>
      <c r="L61" s="108"/>
    </row>
    <row r="62" spans="2:47" s="9" customFormat="1" ht="19.899999999999999" customHeight="1">
      <c r="B62" s="108"/>
      <c r="D62" s="109" t="s">
        <v>3244</v>
      </c>
      <c r="E62" s="110"/>
      <c r="F62" s="110"/>
      <c r="G62" s="110"/>
      <c r="H62" s="110"/>
      <c r="I62" s="110"/>
      <c r="J62" s="111">
        <f>J138</f>
        <v>0</v>
      </c>
      <c r="L62" s="108"/>
    </row>
    <row r="63" spans="2:47" s="9" customFormat="1" ht="14.85" customHeight="1">
      <c r="B63" s="108"/>
      <c r="D63" s="109" t="s">
        <v>3245</v>
      </c>
      <c r="E63" s="110"/>
      <c r="F63" s="110"/>
      <c r="G63" s="110"/>
      <c r="H63" s="110"/>
      <c r="I63" s="110"/>
      <c r="J63" s="111">
        <f>J139</f>
        <v>0</v>
      </c>
      <c r="L63" s="108"/>
    </row>
    <row r="64" spans="2:47" s="9" customFormat="1" ht="14.85" customHeight="1">
      <c r="B64" s="108"/>
      <c r="D64" s="109" t="s">
        <v>3246</v>
      </c>
      <c r="E64" s="110"/>
      <c r="F64" s="110"/>
      <c r="G64" s="110"/>
      <c r="H64" s="110"/>
      <c r="I64" s="110"/>
      <c r="J64" s="111">
        <f>J162</f>
        <v>0</v>
      </c>
      <c r="L64" s="108"/>
    </row>
    <row r="65" spans="2:12" s="9" customFormat="1" ht="14.85" customHeight="1">
      <c r="B65" s="108"/>
      <c r="D65" s="109" t="s">
        <v>3247</v>
      </c>
      <c r="E65" s="110"/>
      <c r="F65" s="110"/>
      <c r="G65" s="110"/>
      <c r="H65" s="110"/>
      <c r="I65" s="110"/>
      <c r="J65" s="111">
        <f>J171</f>
        <v>0</v>
      </c>
      <c r="L65" s="108"/>
    </row>
    <row r="66" spans="2:12" s="9" customFormat="1" ht="14.85" customHeight="1">
      <c r="B66" s="108"/>
      <c r="D66" s="109" t="s">
        <v>3248</v>
      </c>
      <c r="E66" s="110"/>
      <c r="F66" s="110"/>
      <c r="G66" s="110"/>
      <c r="H66" s="110"/>
      <c r="I66" s="110"/>
      <c r="J66" s="111">
        <f>J176</f>
        <v>0</v>
      </c>
      <c r="L66" s="108"/>
    </row>
    <row r="67" spans="2:12" s="9" customFormat="1" ht="14.85" customHeight="1">
      <c r="B67" s="108"/>
      <c r="D67" s="109" t="s">
        <v>3249</v>
      </c>
      <c r="E67" s="110"/>
      <c r="F67" s="110"/>
      <c r="G67" s="110"/>
      <c r="H67" s="110"/>
      <c r="I67" s="110"/>
      <c r="J67" s="111">
        <f>J183</f>
        <v>0</v>
      </c>
      <c r="L67" s="108"/>
    </row>
    <row r="68" spans="2:12" s="9" customFormat="1" ht="19.899999999999999" customHeight="1">
      <c r="B68" s="108"/>
      <c r="D68" s="109" t="s">
        <v>3610</v>
      </c>
      <c r="E68" s="110"/>
      <c r="F68" s="110"/>
      <c r="G68" s="110"/>
      <c r="H68" s="110"/>
      <c r="I68" s="110"/>
      <c r="J68" s="111">
        <f>J190</f>
        <v>0</v>
      </c>
      <c r="L68" s="108"/>
    </row>
    <row r="69" spans="2:12" s="9" customFormat="1" ht="19.899999999999999" customHeight="1">
      <c r="B69" s="108"/>
      <c r="D69" s="109" t="s">
        <v>3611</v>
      </c>
      <c r="E69" s="110"/>
      <c r="F69" s="110"/>
      <c r="G69" s="110"/>
      <c r="H69" s="110"/>
      <c r="I69" s="110"/>
      <c r="J69" s="111">
        <f>J193</f>
        <v>0</v>
      </c>
      <c r="L69" s="108"/>
    </row>
    <row r="70" spans="2:12" s="9" customFormat="1" ht="19.899999999999999" customHeight="1">
      <c r="B70" s="108"/>
      <c r="D70" s="109" t="s">
        <v>3612</v>
      </c>
      <c r="E70" s="110"/>
      <c r="F70" s="110"/>
      <c r="G70" s="110"/>
      <c r="H70" s="110"/>
      <c r="I70" s="110"/>
      <c r="J70" s="111">
        <f>J206</f>
        <v>0</v>
      </c>
      <c r="L70" s="108"/>
    </row>
    <row r="71" spans="2:12" s="8" customFormat="1" ht="24.95" customHeight="1">
      <c r="B71" s="104"/>
      <c r="D71" s="105" t="s">
        <v>3252</v>
      </c>
      <c r="E71" s="106"/>
      <c r="F71" s="106"/>
      <c r="G71" s="106"/>
      <c r="H71" s="106"/>
      <c r="I71" s="106"/>
      <c r="J71" s="107">
        <f>J209</f>
        <v>0</v>
      </c>
      <c r="L71" s="104"/>
    </row>
    <row r="72" spans="2:12" s="9" customFormat="1" ht="19.899999999999999" customHeight="1">
      <c r="B72" s="108"/>
      <c r="D72" s="109" t="s">
        <v>3253</v>
      </c>
      <c r="E72" s="110"/>
      <c r="F72" s="110"/>
      <c r="G72" s="110"/>
      <c r="H72" s="110"/>
      <c r="I72" s="110"/>
      <c r="J72" s="111">
        <f>J210</f>
        <v>0</v>
      </c>
      <c r="L72" s="108"/>
    </row>
    <row r="73" spans="2:12" s="9" customFormat="1" ht="14.85" customHeight="1">
      <c r="B73" s="108"/>
      <c r="D73" s="109" t="s">
        <v>3613</v>
      </c>
      <c r="E73" s="110"/>
      <c r="F73" s="110"/>
      <c r="G73" s="110"/>
      <c r="H73" s="110"/>
      <c r="I73" s="110"/>
      <c r="J73" s="111">
        <f>J211</f>
        <v>0</v>
      </c>
      <c r="L73" s="108"/>
    </row>
    <row r="74" spans="2:12" s="9" customFormat="1" ht="14.85" customHeight="1">
      <c r="B74" s="108"/>
      <c r="D74" s="109" t="s">
        <v>3255</v>
      </c>
      <c r="E74" s="110"/>
      <c r="F74" s="110"/>
      <c r="G74" s="110"/>
      <c r="H74" s="110"/>
      <c r="I74" s="110"/>
      <c r="J74" s="111">
        <f>J214</f>
        <v>0</v>
      </c>
      <c r="L74" s="108"/>
    </row>
    <row r="75" spans="2:12" s="9" customFormat="1" ht="14.85" customHeight="1">
      <c r="B75" s="108"/>
      <c r="D75" s="109" t="s">
        <v>3256</v>
      </c>
      <c r="E75" s="110"/>
      <c r="F75" s="110"/>
      <c r="G75" s="110"/>
      <c r="H75" s="110"/>
      <c r="I75" s="110"/>
      <c r="J75" s="111">
        <f>J217</f>
        <v>0</v>
      </c>
      <c r="L75" s="108"/>
    </row>
    <row r="76" spans="2:12" s="9" customFormat="1" ht="14.85" customHeight="1">
      <c r="B76" s="108"/>
      <c r="D76" s="109" t="s">
        <v>3258</v>
      </c>
      <c r="E76" s="110"/>
      <c r="F76" s="110"/>
      <c r="G76" s="110"/>
      <c r="H76" s="110"/>
      <c r="I76" s="110"/>
      <c r="J76" s="111">
        <f>J220</f>
        <v>0</v>
      </c>
      <c r="L76" s="108"/>
    </row>
    <row r="77" spans="2:12" s="9" customFormat="1" ht="14.85" customHeight="1">
      <c r="B77" s="108"/>
      <c r="D77" s="109" t="s">
        <v>3259</v>
      </c>
      <c r="E77" s="110"/>
      <c r="F77" s="110"/>
      <c r="G77" s="110"/>
      <c r="H77" s="110"/>
      <c r="I77" s="110"/>
      <c r="J77" s="111">
        <f>J225</f>
        <v>0</v>
      </c>
      <c r="L77" s="108"/>
    </row>
    <row r="78" spans="2:12" s="9" customFormat="1" ht="14.85" customHeight="1">
      <c r="B78" s="108"/>
      <c r="D78" s="109" t="s">
        <v>3260</v>
      </c>
      <c r="E78" s="110"/>
      <c r="F78" s="110"/>
      <c r="G78" s="110"/>
      <c r="H78" s="110"/>
      <c r="I78" s="110"/>
      <c r="J78" s="111">
        <f>J232</f>
        <v>0</v>
      </c>
      <c r="L78" s="108"/>
    </row>
    <row r="79" spans="2:12" s="9" customFormat="1" ht="14.85" customHeight="1">
      <c r="B79" s="108"/>
      <c r="D79" s="109" t="s">
        <v>3261</v>
      </c>
      <c r="E79" s="110"/>
      <c r="F79" s="110"/>
      <c r="G79" s="110"/>
      <c r="H79" s="110"/>
      <c r="I79" s="110"/>
      <c r="J79" s="111">
        <f>J235</f>
        <v>0</v>
      </c>
      <c r="L79" s="108"/>
    </row>
    <row r="80" spans="2:12" s="9" customFormat="1" ht="19.899999999999999" customHeight="1">
      <c r="B80" s="108"/>
      <c r="D80" s="109" t="s">
        <v>3262</v>
      </c>
      <c r="E80" s="110"/>
      <c r="F80" s="110"/>
      <c r="G80" s="110"/>
      <c r="H80" s="110"/>
      <c r="I80" s="110"/>
      <c r="J80" s="111">
        <f>J242</f>
        <v>0</v>
      </c>
      <c r="L80" s="108"/>
    </row>
    <row r="81" spans="2:12" s="9" customFormat="1" ht="14.85" customHeight="1">
      <c r="B81" s="108"/>
      <c r="D81" s="109" t="s">
        <v>3263</v>
      </c>
      <c r="E81" s="110"/>
      <c r="F81" s="110"/>
      <c r="G81" s="110"/>
      <c r="H81" s="110"/>
      <c r="I81" s="110"/>
      <c r="J81" s="111">
        <f>J243</f>
        <v>0</v>
      </c>
      <c r="L81" s="108"/>
    </row>
    <row r="82" spans="2:12" s="9" customFormat="1" ht="14.85" customHeight="1">
      <c r="B82" s="108"/>
      <c r="D82" s="109" t="s">
        <v>3264</v>
      </c>
      <c r="E82" s="110"/>
      <c r="F82" s="110"/>
      <c r="G82" s="110"/>
      <c r="H82" s="110"/>
      <c r="I82" s="110"/>
      <c r="J82" s="111">
        <f>J246</f>
        <v>0</v>
      </c>
      <c r="L82" s="108"/>
    </row>
    <row r="83" spans="2:12" s="9" customFormat="1" ht="14.85" customHeight="1">
      <c r="B83" s="108"/>
      <c r="D83" s="109" t="s">
        <v>3265</v>
      </c>
      <c r="E83" s="110"/>
      <c r="F83" s="110"/>
      <c r="G83" s="110"/>
      <c r="H83" s="110"/>
      <c r="I83" s="110"/>
      <c r="J83" s="111">
        <f>J251</f>
        <v>0</v>
      </c>
      <c r="L83" s="108"/>
    </row>
    <row r="84" spans="2:12" s="9" customFormat="1" ht="14.85" customHeight="1">
      <c r="B84" s="108"/>
      <c r="D84" s="109" t="s">
        <v>3258</v>
      </c>
      <c r="E84" s="110"/>
      <c r="F84" s="110"/>
      <c r="G84" s="110"/>
      <c r="H84" s="110"/>
      <c r="I84" s="110"/>
      <c r="J84" s="111">
        <f>J256</f>
        <v>0</v>
      </c>
      <c r="L84" s="108"/>
    </row>
    <row r="85" spans="2:12" s="9" customFormat="1" ht="14.85" customHeight="1">
      <c r="B85" s="108"/>
      <c r="D85" s="109" t="s">
        <v>3614</v>
      </c>
      <c r="E85" s="110"/>
      <c r="F85" s="110"/>
      <c r="G85" s="110"/>
      <c r="H85" s="110"/>
      <c r="I85" s="110"/>
      <c r="J85" s="111">
        <f>J259</f>
        <v>0</v>
      </c>
      <c r="L85" s="108"/>
    </row>
    <row r="86" spans="2:12" s="9" customFormat="1" ht="14.85" customHeight="1">
      <c r="B86" s="108"/>
      <c r="D86" s="109" t="s">
        <v>3259</v>
      </c>
      <c r="E86" s="110"/>
      <c r="F86" s="110"/>
      <c r="G86" s="110"/>
      <c r="H86" s="110"/>
      <c r="I86" s="110"/>
      <c r="J86" s="111">
        <f>J262</f>
        <v>0</v>
      </c>
      <c r="L86" s="108"/>
    </row>
    <row r="87" spans="2:12" s="9" customFormat="1" ht="14.85" customHeight="1">
      <c r="B87" s="108"/>
      <c r="D87" s="109" t="s">
        <v>3260</v>
      </c>
      <c r="E87" s="110"/>
      <c r="F87" s="110"/>
      <c r="G87" s="110"/>
      <c r="H87" s="110"/>
      <c r="I87" s="110"/>
      <c r="J87" s="111">
        <f>J271</f>
        <v>0</v>
      </c>
      <c r="L87" s="108"/>
    </row>
    <row r="88" spans="2:12" s="9" customFormat="1" ht="14.85" customHeight="1">
      <c r="B88" s="108"/>
      <c r="D88" s="109" t="s">
        <v>3615</v>
      </c>
      <c r="E88" s="110"/>
      <c r="F88" s="110"/>
      <c r="G88" s="110"/>
      <c r="H88" s="110"/>
      <c r="I88" s="110"/>
      <c r="J88" s="111">
        <f>J274</f>
        <v>0</v>
      </c>
      <c r="L88" s="108"/>
    </row>
    <row r="89" spans="2:12" s="9" customFormat="1" ht="14.85" customHeight="1">
      <c r="B89" s="108"/>
      <c r="D89" s="109" t="s">
        <v>3266</v>
      </c>
      <c r="E89" s="110"/>
      <c r="F89" s="110"/>
      <c r="G89" s="110"/>
      <c r="H89" s="110"/>
      <c r="I89" s="110"/>
      <c r="J89" s="111">
        <f>J277</f>
        <v>0</v>
      </c>
      <c r="L89" s="108"/>
    </row>
    <row r="90" spans="2:12" s="9" customFormat="1" ht="14.85" customHeight="1">
      <c r="B90" s="108"/>
      <c r="D90" s="109" t="s">
        <v>3267</v>
      </c>
      <c r="E90" s="110"/>
      <c r="F90" s="110"/>
      <c r="G90" s="110"/>
      <c r="H90" s="110"/>
      <c r="I90" s="110"/>
      <c r="J90" s="111">
        <f>J280</f>
        <v>0</v>
      </c>
      <c r="L90" s="108"/>
    </row>
    <row r="91" spans="2:12" s="9" customFormat="1" ht="14.85" customHeight="1">
      <c r="B91" s="108"/>
      <c r="D91" s="109" t="s">
        <v>3268</v>
      </c>
      <c r="E91" s="110"/>
      <c r="F91" s="110"/>
      <c r="G91" s="110"/>
      <c r="H91" s="110"/>
      <c r="I91" s="110"/>
      <c r="J91" s="111">
        <f>J283</f>
        <v>0</v>
      </c>
      <c r="L91" s="108"/>
    </row>
    <row r="92" spans="2:12" s="9" customFormat="1" ht="14.85" customHeight="1">
      <c r="B92" s="108"/>
      <c r="D92" s="109" t="s">
        <v>3269</v>
      </c>
      <c r="E92" s="110"/>
      <c r="F92" s="110"/>
      <c r="G92" s="110"/>
      <c r="H92" s="110"/>
      <c r="I92" s="110"/>
      <c r="J92" s="111">
        <f>J286</f>
        <v>0</v>
      </c>
      <c r="L92" s="108"/>
    </row>
    <row r="93" spans="2:12" s="9" customFormat="1" ht="14.85" customHeight="1">
      <c r="B93" s="108"/>
      <c r="D93" s="109" t="s">
        <v>3270</v>
      </c>
      <c r="E93" s="110"/>
      <c r="F93" s="110"/>
      <c r="G93" s="110"/>
      <c r="H93" s="110"/>
      <c r="I93" s="110"/>
      <c r="J93" s="111">
        <f>J289</f>
        <v>0</v>
      </c>
      <c r="L93" s="108"/>
    </row>
    <row r="94" spans="2:12" s="9" customFormat="1" ht="14.85" customHeight="1">
      <c r="B94" s="108"/>
      <c r="D94" s="109" t="s">
        <v>3272</v>
      </c>
      <c r="E94" s="110"/>
      <c r="F94" s="110"/>
      <c r="G94" s="110"/>
      <c r="H94" s="110"/>
      <c r="I94" s="110"/>
      <c r="J94" s="111">
        <f>J292</f>
        <v>0</v>
      </c>
      <c r="L94" s="108"/>
    </row>
    <row r="95" spans="2:12" s="9" customFormat="1" ht="14.85" customHeight="1">
      <c r="B95" s="108"/>
      <c r="D95" s="109" t="s">
        <v>3261</v>
      </c>
      <c r="E95" s="110"/>
      <c r="F95" s="110"/>
      <c r="G95" s="110"/>
      <c r="H95" s="110"/>
      <c r="I95" s="110"/>
      <c r="J95" s="111">
        <f>J295</f>
        <v>0</v>
      </c>
      <c r="L95" s="108"/>
    </row>
    <row r="96" spans="2:12" s="9" customFormat="1" ht="14.85" customHeight="1">
      <c r="B96" s="108"/>
      <c r="D96" s="109" t="s">
        <v>3273</v>
      </c>
      <c r="E96" s="110"/>
      <c r="F96" s="110"/>
      <c r="G96" s="110"/>
      <c r="H96" s="110"/>
      <c r="I96" s="110"/>
      <c r="J96" s="111">
        <f>J302</f>
        <v>0</v>
      </c>
      <c r="L96" s="108"/>
    </row>
    <row r="97" spans="2:12" s="9" customFormat="1" ht="14.85" customHeight="1">
      <c r="B97" s="108"/>
      <c r="D97" s="109" t="s">
        <v>3274</v>
      </c>
      <c r="E97" s="110"/>
      <c r="F97" s="110"/>
      <c r="G97" s="110"/>
      <c r="H97" s="110"/>
      <c r="I97" s="110"/>
      <c r="J97" s="111">
        <f>J305</f>
        <v>0</v>
      </c>
      <c r="L97" s="108"/>
    </row>
    <row r="98" spans="2:12" s="9" customFormat="1" ht="14.85" customHeight="1">
      <c r="B98" s="108"/>
      <c r="D98" s="109" t="s">
        <v>3275</v>
      </c>
      <c r="E98" s="110"/>
      <c r="F98" s="110"/>
      <c r="G98" s="110"/>
      <c r="H98" s="110"/>
      <c r="I98" s="110"/>
      <c r="J98" s="111">
        <f>J308</f>
        <v>0</v>
      </c>
      <c r="L98" s="108"/>
    </row>
    <row r="99" spans="2:12" s="9" customFormat="1" ht="14.85" customHeight="1">
      <c r="B99" s="108"/>
      <c r="D99" s="109" t="s">
        <v>3616</v>
      </c>
      <c r="E99" s="110"/>
      <c r="F99" s="110"/>
      <c r="G99" s="110"/>
      <c r="H99" s="110"/>
      <c r="I99" s="110"/>
      <c r="J99" s="111">
        <f>J313</f>
        <v>0</v>
      </c>
      <c r="L99" s="108"/>
    </row>
    <row r="100" spans="2:12" s="9" customFormat="1" ht="14.85" customHeight="1">
      <c r="B100" s="108"/>
      <c r="D100" s="109" t="s">
        <v>3277</v>
      </c>
      <c r="E100" s="110"/>
      <c r="F100" s="110"/>
      <c r="G100" s="110"/>
      <c r="H100" s="110"/>
      <c r="I100" s="110"/>
      <c r="J100" s="111">
        <f>J316</f>
        <v>0</v>
      </c>
      <c r="L100" s="108"/>
    </row>
    <row r="101" spans="2:12" s="8" customFormat="1" ht="24.95" customHeight="1">
      <c r="B101" s="104"/>
      <c r="D101" s="105" t="s">
        <v>3617</v>
      </c>
      <c r="E101" s="106"/>
      <c r="F101" s="106"/>
      <c r="G101" s="106"/>
      <c r="H101" s="106"/>
      <c r="I101" s="106"/>
      <c r="J101" s="107">
        <f>J319</f>
        <v>0</v>
      </c>
      <c r="L101" s="104"/>
    </row>
    <row r="102" spans="2:12" s="9" customFormat="1" ht="19.899999999999999" customHeight="1">
      <c r="B102" s="108"/>
      <c r="D102" s="109" t="s">
        <v>3279</v>
      </c>
      <c r="E102" s="110"/>
      <c r="F102" s="110"/>
      <c r="G102" s="110"/>
      <c r="H102" s="110"/>
      <c r="I102" s="110"/>
      <c r="J102" s="111">
        <f>J320</f>
        <v>0</v>
      </c>
      <c r="L102" s="108"/>
    </row>
    <row r="103" spans="2:12" s="9" customFormat="1" ht="14.85" customHeight="1">
      <c r="B103" s="108"/>
      <c r="D103" s="109" t="s">
        <v>3280</v>
      </c>
      <c r="E103" s="110"/>
      <c r="F103" s="110"/>
      <c r="G103" s="110"/>
      <c r="H103" s="110"/>
      <c r="I103" s="110"/>
      <c r="J103" s="111">
        <f>J323</f>
        <v>0</v>
      </c>
      <c r="L103" s="108"/>
    </row>
    <row r="104" spans="2:12" s="9" customFormat="1" ht="14.85" customHeight="1">
      <c r="B104" s="108"/>
      <c r="D104" s="109" t="s">
        <v>3618</v>
      </c>
      <c r="E104" s="110"/>
      <c r="F104" s="110"/>
      <c r="G104" s="110"/>
      <c r="H104" s="110"/>
      <c r="I104" s="110"/>
      <c r="J104" s="111">
        <f>J326</f>
        <v>0</v>
      </c>
      <c r="L104" s="108"/>
    </row>
    <row r="105" spans="2:12" s="9" customFormat="1" ht="14.85" customHeight="1">
      <c r="B105" s="108"/>
      <c r="D105" s="109" t="s">
        <v>3282</v>
      </c>
      <c r="E105" s="110"/>
      <c r="F105" s="110"/>
      <c r="G105" s="110"/>
      <c r="H105" s="110"/>
      <c r="I105" s="110"/>
      <c r="J105" s="111">
        <f>J329</f>
        <v>0</v>
      </c>
      <c r="L105" s="108"/>
    </row>
    <row r="106" spans="2:12" s="9" customFormat="1" ht="14.85" customHeight="1">
      <c r="B106" s="108"/>
      <c r="D106" s="109" t="s">
        <v>3619</v>
      </c>
      <c r="E106" s="110"/>
      <c r="F106" s="110"/>
      <c r="G106" s="110"/>
      <c r="H106" s="110"/>
      <c r="I106" s="110"/>
      <c r="J106" s="111">
        <f>J332</f>
        <v>0</v>
      </c>
      <c r="L106" s="108"/>
    </row>
    <row r="107" spans="2:12" s="9" customFormat="1" ht="14.85" customHeight="1">
      <c r="B107" s="108"/>
      <c r="D107" s="109" t="s">
        <v>3284</v>
      </c>
      <c r="E107" s="110"/>
      <c r="F107" s="110"/>
      <c r="G107" s="110"/>
      <c r="H107" s="110"/>
      <c r="I107" s="110"/>
      <c r="J107" s="111">
        <f>J335</f>
        <v>0</v>
      </c>
      <c r="L107" s="108"/>
    </row>
    <row r="108" spans="2:12" s="9" customFormat="1" ht="14.85" customHeight="1">
      <c r="B108" s="108"/>
      <c r="D108" s="109" t="s">
        <v>3285</v>
      </c>
      <c r="E108" s="110"/>
      <c r="F108" s="110"/>
      <c r="G108" s="110"/>
      <c r="H108" s="110"/>
      <c r="I108" s="110"/>
      <c r="J108" s="111">
        <f>J338</f>
        <v>0</v>
      </c>
      <c r="L108" s="108"/>
    </row>
    <row r="109" spans="2:12" s="9" customFormat="1" ht="14.85" customHeight="1">
      <c r="B109" s="108"/>
      <c r="D109" s="109" t="s">
        <v>3286</v>
      </c>
      <c r="E109" s="110"/>
      <c r="F109" s="110"/>
      <c r="G109" s="110"/>
      <c r="H109" s="110"/>
      <c r="I109" s="110"/>
      <c r="J109" s="111">
        <f>J341</f>
        <v>0</v>
      </c>
      <c r="L109" s="108"/>
    </row>
    <row r="110" spans="2:12" s="9" customFormat="1" ht="14.85" customHeight="1">
      <c r="B110" s="108"/>
      <c r="D110" s="109" t="s">
        <v>3287</v>
      </c>
      <c r="E110" s="110"/>
      <c r="F110" s="110"/>
      <c r="G110" s="110"/>
      <c r="H110" s="110"/>
      <c r="I110" s="110"/>
      <c r="J110" s="111">
        <f>J344</f>
        <v>0</v>
      </c>
      <c r="L110" s="108"/>
    </row>
    <row r="111" spans="2:12" s="9" customFormat="1" ht="14.85" customHeight="1">
      <c r="B111" s="108"/>
      <c r="D111" s="109" t="s">
        <v>3288</v>
      </c>
      <c r="E111" s="110"/>
      <c r="F111" s="110"/>
      <c r="G111" s="110"/>
      <c r="H111" s="110"/>
      <c r="I111" s="110"/>
      <c r="J111" s="111">
        <f>J347</f>
        <v>0</v>
      </c>
      <c r="L111" s="108"/>
    </row>
    <row r="112" spans="2:12" s="9" customFormat="1" ht="14.85" customHeight="1">
      <c r="B112" s="108"/>
      <c r="D112" s="109" t="s">
        <v>3289</v>
      </c>
      <c r="E112" s="110"/>
      <c r="F112" s="110"/>
      <c r="G112" s="110"/>
      <c r="H112" s="110"/>
      <c r="I112" s="110"/>
      <c r="J112" s="111">
        <f>J350</f>
        <v>0</v>
      </c>
      <c r="L112" s="108"/>
    </row>
    <row r="113" spans="2:12" s="9" customFormat="1" ht="14.85" customHeight="1">
      <c r="B113" s="108"/>
      <c r="D113" s="109" t="s">
        <v>3290</v>
      </c>
      <c r="E113" s="110"/>
      <c r="F113" s="110"/>
      <c r="G113" s="110"/>
      <c r="H113" s="110"/>
      <c r="I113" s="110"/>
      <c r="J113" s="111">
        <f>J353</f>
        <v>0</v>
      </c>
      <c r="L113" s="108"/>
    </row>
    <row r="114" spans="2:12" s="1" customFormat="1" ht="21.75" customHeight="1">
      <c r="B114" s="33"/>
      <c r="L114" s="33"/>
    </row>
    <row r="115" spans="2:12" s="1" customFormat="1" ht="6.95" customHeight="1">
      <c r="B115" s="42"/>
      <c r="C115" s="43"/>
      <c r="D115" s="43"/>
      <c r="E115" s="43"/>
      <c r="F115" s="43"/>
      <c r="G115" s="43"/>
      <c r="H115" s="43"/>
      <c r="I115" s="43"/>
      <c r="J115" s="43"/>
      <c r="K115" s="43"/>
      <c r="L115" s="33"/>
    </row>
    <row r="119" spans="2:12" s="1" customFormat="1" ht="6.95" customHeight="1">
      <c r="B119" s="44"/>
      <c r="C119" s="45"/>
      <c r="D119" s="45"/>
      <c r="E119" s="45"/>
      <c r="F119" s="45"/>
      <c r="G119" s="45"/>
      <c r="H119" s="45"/>
      <c r="I119" s="45"/>
      <c r="J119" s="45"/>
      <c r="K119" s="45"/>
      <c r="L119" s="33"/>
    </row>
    <row r="120" spans="2:12" s="1" customFormat="1" ht="24.95" customHeight="1">
      <c r="B120" s="33"/>
      <c r="C120" s="22" t="s">
        <v>145</v>
      </c>
      <c r="L120" s="33"/>
    </row>
    <row r="121" spans="2:12" s="1" customFormat="1" ht="6.95" customHeight="1">
      <c r="B121" s="33"/>
      <c r="L121" s="33"/>
    </row>
    <row r="122" spans="2:12" s="1" customFormat="1" ht="12" customHeight="1">
      <c r="B122" s="33"/>
      <c r="C122" s="28" t="s">
        <v>16</v>
      </c>
      <c r="L122" s="33"/>
    </row>
    <row r="123" spans="2:12" s="1" customFormat="1" ht="16.5" customHeight="1">
      <c r="B123" s="33"/>
      <c r="E123" s="333" t="str">
        <f>E7</f>
        <v>Prostá rekonstrukce trati v úseku Chrastava - Hrádek nad Nisou</v>
      </c>
      <c r="F123" s="334"/>
      <c r="G123" s="334"/>
      <c r="H123" s="334"/>
      <c r="L123" s="33"/>
    </row>
    <row r="124" spans="2:12" s="1" customFormat="1" ht="12" customHeight="1">
      <c r="B124" s="33"/>
      <c r="C124" s="28" t="s">
        <v>134</v>
      </c>
      <c r="L124" s="33"/>
    </row>
    <row r="125" spans="2:12" s="1" customFormat="1" ht="16.5" customHeight="1">
      <c r="B125" s="33"/>
      <c r="E125" s="296" t="str">
        <f>E9</f>
        <v>SO 01-86-02 - ZAST Chotyně - oprava osvětlení</v>
      </c>
      <c r="F125" s="335"/>
      <c r="G125" s="335"/>
      <c r="H125" s="335"/>
      <c r="L125" s="33"/>
    </row>
    <row r="126" spans="2:12" s="1" customFormat="1" ht="6.95" customHeight="1">
      <c r="B126" s="33"/>
      <c r="L126" s="33"/>
    </row>
    <row r="127" spans="2:12" s="1" customFormat="1" ht="12" customHeight="1">
      <c r="B127" s="33"/>
      <c r="C127" s="28" t="s">
        <v>21</v>
      </c>
      <c r="F127" s="26" t="str">
        <f>F12</f>
        <v xml:space="preserve"> </v>
      </c>
      <c r="I127" s="28" t="s">
        <v>23</v>
      </c>
      <c r="J127" s="50" t="str">
        <f>IF(J12="","",J12)</f>
        <v>24. 1. 2025</v>
      </c>
      <c r="L127" s="33"/>
    </row>
    <row r="128" spans="2:12" s="1" customFormat="1" ht="6.95" customHeight="1">
      <c r="B128" s="33"/>
      <c r="L128" s="33"/>
    </row>
    <row r="129" spans="2:65" s="1" customFormat="1" ht="15.2" customHeight="1">
      <c r="B129" s="33"/>
      <c r="C129" s="28" t="s">
        <v>25</v>
      </c>
      <c r="F129" s="26" t="str">
        <f>E15</f>
        <v xml:space="preserve"> </v>
      </c>
      <c r="I129" s="28" t="s">
        <v>30</v>
      </c>
      <c r="J129" s="31" t="str">
        <f>E21</f>
        <v xml:space="preserve"> </v>
      </c>
      <c r="L129" s="33"/>
    </row>
    <row r="130" spans="2:65" s="1" customFormat="1" ht="15.2" customHeight="1">
      <c r="B130" s="33"/>
      <c r="C130" s="28" t="s">
        <v>28</v>
      </c>
      <c r="F130" s="26" t="str">
        <f>IF(E18="","",E18)</f>
        <v>Vyplň údaj</v>
      </c>
      <c r="I130" s="28" t="s">
        <v>32</v>
      </c>
      <c r="J130" s="31" t="str">
        <f>E24</f>
        <v xml:space="preserve"> </v>
      </c>
      <c r="L130" s="33"/>
    </row>
    <row r="131" spans="2:65" s="1" customFormat="1" ht="10.35" customHeight="1">
      <c r="B131" s="33"/>
      <c r="L131" s="33"/>
    </row>
    <row r="132" spans="2:65" s="10" customFormat="1" ht="29.25" customHeight="1">
      <c r="B132" s="112"/>
      <c r="C132" s="113" t="s">
        <v>146</v>
      </c>
      <c r="D132" s="114" t="s">
        <v>54</v>
      </c>
      <c r="E132" s="114" t="s">
        <v>50</v>
      </c>
      <c r="F132" s="114" t="s">
        <v>51</v>
      </c>
      <c r="G132" s="114" t="s">
        <v>147</v>
      </c>
      <c r="H132" s="114" t="s">
        <v>148</v>
      </c>
      <c r="I132" s="114" t="s">
        <v>149</v>
      </c>
      <c r="J132" s="114" t="s">
        <v>138</v>
      </c>
      <c r="K132" s="115" t="s">
        <v>150</v>
      </c>
      <c r="L132" s="112"/>
      <c r="M132" s="57" t="s">
        <v>19</v>
      </c>
      <c r="N132" s="58" t="s">
        <v>39</v>
      </c>
      <c r="O132" s="58" t="s">
        <v>151</v>
      </c>
      <c r="P132" s="58" t="s">
        <v>152</v>
      </c>
      <c r="Q132" s="58" t="s">
        <v>153</v>
      </c>
      <c r="R132" s="58" t="s">
        <v>154</v>
      </c>
      <c r="S132" s="58" t="s">
        <v>155</v>
      </c>
      <c r="T132" s="59" t="s">
        <v>156</v>
      </c>
    </row>
    <row r="133" spans="2:65" s="1" customFormat="1" ht="22.9" customHeight="1">
      <c r="B133" s="33"/>
      <c r="C133" s="62" t="s">
        <v>157</v>
      </c>
      <c r="J133" s="116">
        <f>BK133</f>
        <v>0</v>
      </c>
      <c r="L133" s="33"/>
      <c r="M133" s="60"/>
      <c r="N133" s="51"/>
      <c r="O133" s="51"/>
      <c r="P133" s="117">
        <f>P134+P209+P319</f>
        <v>0</v>
      </c>
      <c r="Q133" s="51"/>
      <c r="R133" s="117">
        <f>R134+R209+R319</f>
        <v>0</v>
      </c>
      <c r="S133" s="51"/>
      <c r="T133" s="118">
        <f>T134+T209+T319</f>
        <v>0</v>
      </c>
      <c r="AT133" s="18" t="s">
        <v>68</v>
      </c>
      <c r="AU133" s="18" t="s">
        <v>139</v>
      </c>
      <c r="BK133" s="119">
        <f>BK134+BK209+BK319</f>
        <v>0</v>
      </c>
    </row>
    <row r="134" spans="2:65" s="11" customFormat="1" ht="25.9" customHeight="1">
      <c r="B134" s="120"/>
      <c r="D134" s="121" t="s">
        <v>68</v>
      </c>
      <c r="E134" s="122" t="s">
        <v>2842</v>
      </c>
      <c r="F134" s="122" t="s">
        <v>3620</v>
      </c>
      <c r="I134" s="123"/>
      <c r="J134" s="124">
        <f>BK134</f>
        <v>0</v>
      </c>
      <c r="L134" s="120"/>
      <c r="M134" s="125"/>
      <c r="P134" s="126">
        <f>P135+P138+P190+P193+P206</f>
        <v>0</v>
      </c>
      <c r="R134" s="126">
        <f>R135+R138+R190+R193+R206</f>
        <v>0</v>
      </c>
      <c r="T134" s="127">
        <f>T135+T138+T190+T193+T206</f>
        <v>0</v>
      </c>
      <c r="AR134" s="121" t="s">
        <v>77</v>
      </c>
      <c r="AT134" s="128" t="s">
        <v>68</v>
      </c>
      <c r="AU134" s="128" t="s">
        <v>69</v>
      </c>
      <c r="AY134" s="121" t="s">
        <v>160</v>
      </c>
      <c r="BK134" s="129">
        <f>BK135+BK138+BK190+BK193+BK206</f>
        <v>0</v>
      </c>
    </row>
    <row r="135" spans="2:65" s="11" customFormat="1" ht="22.9" customHeight="1">
      <c r="B135" s="120"/>
      <c r="D135" s="121" t="s">
        <v>68</v>
      </c>
      <c r="E135" s="130" t="s">
        <v>3292</v>
      </c>
      <c r="F135" s="130" t="s">
        <v>3293</v>
      </c>
      <c r="I135" s="123"/>
      <c r="J135" s="131">
        <f>BK135</f>
        <v>0</v>
      </c>
      <c r="L135" s="120"/>
      <c r="M135" s="125"/>
      <c r="P135" s="126">
        <f>SUM(P136:P137)</f>
        <v>0</v>
      </c>
      <c r="R135" s="126">
        <f>SUM(R136:R137)</f>
        <v>0</v>
      </c>
      <c r="T135" s="127">
        <f>SUM(T136:T137)</f>
        <v>0</v>
      </c>
      <c r="AR135" s="121" t="s">
        <v>77</v>
      </c>
      <c r="AT135" s="128" t="s">
        <v>68</v>
      </c>
      <c r="AU135" s="128" t="s">
        <v>77</v>
      </c>
      <c r="AY135" s="121" t="s">
        <v>160</v>
      </c>
      <c r="BK135" s="129">
        <f>SUM(BK136:BK137)</f>
        <v>0</v>
      </c>
    </row>
    <row r="136" spans="2:65" s="1" customFormat="1" ht="16.5" customHeight="1">
      <c r="B136" s="33"/>
      <c r="C136" s="132" t="s">
        <v>77</v>
      </c>
      <c r="D136" s="132" t="s">
        <v>162</v>
      </c>
      <c r="E136" s="133" t="s">
        <v>3294</v>
      </c>
      <c r="F136" s="134" t="s">
        <v>3621</v>
      </c>
      <c r="G136" s="135" t="s">
        <v>3296</v>
      </c>
      <c r="H136" s="136">
        <v>1</v>
      </c>
      <c r="I136" s="137"/>
      <c r="J136" s="138">
        <f>ROUND(I136*H136,2)</f>
        <v>0</v>
      </c>
      <c r="K136" s="134" t="s">
        <v>19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3622</v>
      </c>
    </row>
    <row r="137" spans="2:65" s="1" customFormat="1" ht="11.25">
      <c r="B137" s="33"/>
      <c r="D137" s="145" t="s">
        <v>169</v>
      </c>
      <c r="F137" s="146" t="s">
        <v>3621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1" customFormat="1" ht="22.9" customHeight="1">
      <c r="B138" s="120"/>
      <c r="D138" s="121" t="s">
        <v>68</v>
      </c>
      <c r="E138" s="130" t="s">
        <v>3298</v>
      </c>
      <c r="F138" s="130" t="s">
        <v>3299</v>
      </c>
      <c r="I138" s="123"/>
      <c r="J138" s="131">
        <f>BK138</f>
        <v>0</v>
      </c>
      <c r="L138" s="120"/>
      <c r="M138" s="125"/>
      <c r="P138" s="126">
        <f>P139+P162+P171+P176+P183</f>
        <v>0</v>
      </c>
      <c r="R138" s="126">
        <f>R139+R162+R171+R176+R183</f>
        <v>0</v>
      </c>
      <c r="T138" s="127">
        <f>T139+T162+T171+T176+T183</f>
        <v>0</v>
      </c>
      <c r="AR138" s="121" t="s">
        <v>77</v>
      </c>
      <c r="AT138" s="128" t="s">
        <v>68</v>
      </c>
      <c r="AU138" s="128" t="s">
        <v>77</v>
      </c>
      <c r="AY138" s="121" t="s">
        <v>160</v>
      </c>
      <c r="BK138" s="129">
        <f>BK139+BK162+BK171+BK176+BK183</f>
        <v>0</v>
      </c>
    </row>
    <row r="139" spans="2:65" s="11" customFormat="1" ht="20.85" customHeight="1">
      <c r="B139" s="120"/>
      <c r="D139" s="121" t="s">
        <v>68</v>
      </c>
      <c r="E139" s="130" t="s">
        <v>3300</v>
      </c>
      <c r="F139" s="130" t="s">
        <v>3301</v>
      </c>
      <c r="I139" s="123"/>
      <c r="J139" s="131">
        <f>BK139</f>
        <v>0</v>
      </c>
      <c r="L139" s="120"/>
      <c r="M139" s="125"/>
      <c r="P139" s="126">
        <f>SUM(P140:P161)</f>
        <v>0</v>
      </c>
      <c r="R139" s="126">
        <f>SUM(R140:R161)</f>
        <v>0</v>
      </c>
      <c r="T139" s="127">
        <f>SUM(T140:T161)</f>
        <v>0</v>
      </c>
      <c r="AR139" s="121" t="s">
        <v>77</v>
      </c>
      <c r="AT139" s="128" t="s">
        <v>68</v>
      </c>
      <c r="AU139" s="128" t="s">
        <v>79</v>
      </c>
      <c r="AY139" s="121" t="s">
        <v>160</v>
      </c>
      <c r="BK139" s="129">
        <f>SUM(BK140:BK161)</f>
        <v>0</v>
      </c>
    </row>
    <row r="140" spans="2:65" s="1" customFormat="1" ht="33" customHeight="1">
      <c r="B140" s="33"/>
      <c r="C140" s="132" t="s">
        <v>79</v>
      </c>
      <c r="D140" s="132" t="s">
        <v>162</v>
      </c>
      <c r="E140" s="133" t="s">
        <v>3302</v>
      </c>
      <c r="F140" s="134" t="s">
        <v>3303</v>
      </c>
      <c r="G140" s="135" t="s">
        <v>3296</v>
      </c>
      <c r="H140" s="136">
        <v>1</v>
      </c>
      <c r="I140" s="137"/>
      <c r="J140" s="138">
        <f>ROUND(I140*H140,2)</f>
        <v>0</v>
      </c>
      <c r="K140" s="134" t="s">
        <v>19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167</v>
      </c>
      <c r="AT140" s="143" t="s">
        <v>162</v>
      </c>
      <c r="AU140" s="143" t="s">
        <v>178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167</v>
      </c>
      <c r="BM140" s="143" t="s">
        <v>3623</v>
      </c>
    </row>
    <row r="141" spans="2:65" s="1" customFormat="1" ht="19.5">
      <c r="B141" s="33"/>
      <c r="D141" s="145" t="s">
        <v>169</v>
      </c>
      <c r="F141" s="146" t="s">
        <v>3303</v>
      </c>
      <c r="I141" s="147"/>
      <c r="L141" s="33"/>
      <c r="M141" s="148"/>
      <c r="T141" s="54"/>
      <c r="AT141" s="18" t="s">
        <v>169</v>
      </c>
      <c r="AU141" s="18" t="s">
        <v>178</v>
      </c>
    </row>
    <row r="142" spans="2:65" s="1" customFormat="1" ht="16.5" customHeight="1">
      <c r="B142" s="33"/>
      <c r="C142" s="132" t="s">
        <v>178</v>
      </c>
      <c r="D142" s="132" t="s">
        <v>162</v>
      </c>
      <c r="E142" s="133" t="s">
        <v>3305</v>
      </c>
      <c r="F142" s="134" t="s">
        <v>3306</v>
      </c>
      <c r="G142" s="135" t="s">
        <v>3307</v>
      </c>
      <c r="H142" s="136">
        <v>1</v>
      </c>
      <c r="I142" s="137"/>
      <c r="J142" s="138">
        <f>ROUND(I142*H142,2)</f>
        <v>0</v>
      </c>
      <c r="K142" s="134" t="s">
        <v>19</v>
      </c>
      <c r="L142" s="33"/>
      <c r="M142" s="139" t="s">
        <v>19</v>
      </c>
      <c r="N142" s="140" t="s">
        <v>40</v>
      </c>
      <c r="P142" s="141">
        <f>O142*H142</f>
        <v>0</v>
      </c>
      <c r="Q142" s="141">
        <v>0</v>
      </c>
      <c r="R142" s="141">
        <f>Q142*H142</f>
        <v>0</v>
      </c>
      <c r="S142" s="141">
        <v>0</v>
      </c>
      <c r="T142" s="142">
        <f>S142*H142</f>
        <v>0</v>
      </c>
      <c r="AR142" s="143" t="s">
        <v>167</v>
      </c>
      <c r="AT142" s="143" t="s">
        <v>162</v>
      </c>
      <c r="AU142" s="143" t="s">
        <v>178</v>
      </c>
      <c r="AY142" s="18" t="s">
        <v>160</v>
      </c>
      <c r="BE142" s="144">
        <f>IF(N142="základní",J142,0)</f>
        <v>0</v>
      </c>
      <c r="BF142" s="144">
        <f>IF(N142="snížená",J142,0)</f>
        <v>0</v>
      </c>
      <c r="BG142" s="144">
        <f>IF(N142="zákl. přenesená",J142,0)</f>
        <v>0</v>
      </c>
      <c r="BH142" s="144">
        <f>IF(N142="sníž. přenesená",J142,0)</f>
        <v>0</v>
      </c>
      <c r="BI142" s="144">
        <f>IF(N142="nulová",J142,0)</f>
        <v>0</v>
      </c>
      <c r="BJ142" s="18" t="s">
        <v>77</v>
      </c>
      <c r="BK142" s="144">
        <f>ROUND(I142*H142,2)</f>
        <v>0</v>
      </c>
      <c r="BL142" s="18" t="s">
        <v>167</v>
      </c>
      <c r="BM142" s="143" t="s">
        <v>3624</v>
      </c>
    </row>
    <row r="143" spans="2:65" s="1" customFormat="1" ht="11.25">
      <c r="B143" s="33"/>
      <c r="D143" s="145" t="s">
        <v>169</v>
      </c>
      <c r="F143" s="146" t="s">
        <v>3306</v>
      </c>
      <c r="I143" s="147"/>
      <c r="L143" s="33"/>
      <c r="M143" s="148"/>
      <c r="T143" s="54"/>
      <c r="AT143" s="18" t="s">
        <v>169</v>
      </c>
      <c r="AU143" s="18" t="s">
        <v>178</v>
      </c>
    </row>
    <row r="144" spans="2:65" s="1" customFormat="1" ht="16.5" customHeight="1">
      <c r="B144" s="33"/>
      <c r="C144" s="132" t="s">
        <v>167</v>
      </c>
      <c r="D144" s="132" t="s">
        <v>162</v>
      </c>
      <c r="E144" s="133" t="s">
        <v>3309</v>
      </c>
      <c r="F144" s="134" t="s">
        <v>3310</v>
      </c>
      <c r="G144" s="135" t="s">
        <v>3307</v>
      </c>
      <c r="H144" s="136">
        <v>1</v>
      </c>
      <c r="I144" s="137"/>
      <c r="J144" s="138">
        <f>ROUND(I144*H144,2)</f>
        <v>0</v>
      </c>
      <c r="K144" s="134" t="s">
        <v>19</v>
      </c>
      <c r="L144" s="33"/>
      <c r="M144" s="139" t="s">
        <v>19</v>
      </c>
      <c r="N144" s="140" t="s">
        <v>40</v>
      </c>
      <c r="P144" s="141">
        <f>O144*H144</f>
        <v>0</v>
      </c>
      <c r="Q144" s="141">
        <v>0</v>
      </c>
      <c r="R144" s="141">
        <f>Q144*H144</f>
        <v>0</v>
      </c>
      <c r="S144" s="141">
        <v>0</v>
      </c>
      <c r="T144" s="142">
        <f>S144*H144</f>
        <v>0</v>
      </c>
      <c r="AR144" s="143" t="s">
        <v>167</v>
      </c>
      <c r="AT144" s="143" t="s">
        <v>162</v>
      </c>
      <c r="AU144" s="143" t="s">
        <v>178</v>
      </c>
      <c r="AY144" s="18" t="s">
        <v>160</v>
      </c>
      <c r="BE144" s="144">
        <f>IF(N144="základní",J144,0)</f>
        <v>0</v>
      </c>
      <c r="BF144" s="144">
        <f>IF(N144="snížená",J144,0)</f>
        <v>0</v>
      </c>
      <c r="BG144" s="144">
        <f>IF(N144="zákl. přenesená",J144,0)</f>
        <v>0</v>
      </c>
      <c r="BH144" s="144">
        <f>IF(N144="sníž. přenesená",J144,0)</f>
        <v>0</v>
      </c>
      <c r="BI144" s="144">
        <f>IF(N144="nulová",J144,0)</f>
        <v>0</v>
      </c>
      <c r="BJ144" s="18" t="s">
        <v>77</v>
      </c>
      <c r="BK144" s="144">
        <f>ROUND(I144*H144,2)</f>
        <v>0</v>
      </c>
      <c r="BL144" s="18" t="s">
        <v>167</v>
      </c>
      <c r="BM144" s="143" t="s">
        <v>3625</v>
      </c>
    </row>
    <row r="145" spans="2:65" s="1" customFormat="1" ht="11.25">
      <c r="B145" s="33"/>
      <c r="D145" s="145" t="s">
        <v>169</v>
      </c>
      <c r="F145" s="146" t="s">
        <v>3310</v>
      </c>
      <c r="I145" s="147"/>
      <c r="L145" s="33"/>
      <c r="M145" s="148"/>
      <c r="T145" s="54"/>
      <c r="AT145" s="18" t="s">
        <v>169</v>
      </c>
      <c r="AU145" s="18" t="s">
        <v>178</v>
      </c>
    </row>
    <row r="146" spans="2:65" s="1" customFormat="1" ht="16.5" customHeight="1">
      <c r="B146" s="33"/>
      <c r="C146" s="132" t="s">
        <v>191</v>
      </c>
      <c r="D146" s="132" t="s">
        <v>162</v>
      </c>
      <c r="E146" s="133" t="s">
        <v>3312</v>
      </c>
      <c r="F146" s="134" t="s">
        <v>3313</v>
      </c>
      <c r="G146" s="135" t="s">
        <v>3307</v>
      </c>
      <c r="H146" s="136">
        <v>5</v>
      </c>
      <c r="I146" s="137"/>
      <c r="J146" s="138">
        <f>ROUND(I146*H146,2)</f>
        <v>0</v>
      </c>
      <c r="K146" s="134" t="s">
        <v>19</v>
      </c>
      <c r="L146" s="33"/>
      <c r="M146" s="139" t="s">
        <v>19</v>
      </c>
      <c r="N146" s="140" t="s">
        <v>40</v>
      </c>
      <c r="P146" s="141">
        <f>O146*H146</f>
        <v>0</v>
      </c>
      <c r="Q146" s="141">
        <v>0</v>
      </c>
      <c r="R146" s="141">
        <f>Q146*H146</f>
        <v>0</v>
      </c>
      <c r="S146" s="141">
        <v>0</v>
      </c>
      <c r="T146" s="142">
        <f>S146*H146</f>
        <v>0</v>
      </c>
      <c r="AR146" s="143" t="s">
        <v>167</v>
      </c>
      <c r="AT146" s="143" t="s">
        <v>162</v>
      </c>
      <c r="AU146" s="143" t="s">
        <v>178</v>
      </c>
      <c r="AY146" s="18" t="s">
        <v>160</v>
      </c>
      <c r="BE146" s="144">
        <f>IF(N146="základní",J146,0)</f>
        <v>0</v>
      </c>
      <c r="BF146" s="144">
        <f>IF(N146="snížená",J146,0)</f>
        <v>0</v>
      </c>
      <c r="BG146" s="144">
        <f>IF(N146="zákl. přenesená",J146,0)</f>
        <v>0</v>
      </c>
      <c r="BH146" s="144">
        <f>IF(N146="sníž. přenesená",J146,0)</f>
        <v>0</v>
      </c>
      <c r="BI146" s="144">
        <f>IF(N146="nulová",J146,0)</f>
        <v>0</v>
      </c>
      <c r="BJ146" s="18" t="s">
        <v>77</v>
      </c>
      <c r="BK146" s="144">
        <f>ROUND(I146*H146,2)</f>
        <v>0</v>
      </c>
      <c r="BL146" s="18" t="s">
        <v>167</v>
      </c>
      <c r="BM146" s="143" t="s">
        <v>3626</v>
      </c>
    </row>
    <row r="147" spans="2:65" s="1" customFormat="1" ht="11.25">
      <c r="B147" s="33"/>
      <c r="D147" s="145" t="s">
        <v>169</v>
      </c>
      <c r="F147" s="146" t="s">
        <v>3313</v>
      </c>
      <c r="I147" s="147"/>
      <c r="L147" s="33"/>
      <c r="M147" s="148"/>
      <c r="T147" s="54"/>
      <c r="AT147" s="18" t="s">
        <v>169</v>
      </c>
      <c r="AU147" s="18" t="s">
        <v>178</v>
      </c>
    </row>
    <row r="148" spans="2:65" s="1" customFormat="1" ht="16.5" customHeight="1">
      <c r="B148" s="33"/>
      <c r="C148" s="132" t="s">
        <v>195</v>
      </c>
      <c r="D148" s="132" t="s">
        <v>162</v>
      </c>
      <c r="E148" s="133" t="s">
        <v>3627</v>
      </c>
      <c r="F148" s="134" t="s">
        <v>3628</v>
      </c>
      <c r="G148" s="135" t="s">
        <v>3307</v>
      </c>
      <c r="H148" s="136">
        <v>1</v>
      </c>
      <c r="I148" s="137"/>
      <c r="J148" s="138">
        <f>ROUND(I148*H148,2)</f>
        <v>0</v>
      </c>
      <c r="K148" s="134" t="s">
        <v>19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167</v>
      </c>
      <c r="AT148" s="143" t="s">
        <v>162</v>
      </c>
      <c r="AU148" s="143" t="s">
        <v>178</v>
      </c>
      <c r="AY148" s="18" t="s">
        <v>160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77</v>
      </c>
      <c r="BK148" s="144">
        <f>ROUND(I148*H148,2)</f>
        <v>0</v>
      </c>
      <c r="BL148" s="18" t="s">
        <v>167</v>
      </c>
      <c r="BM148" s="143" t="s">
        <v>3629</v>
      </c>
    </row>
    <row r="149" spans="2:65" s="1" customFormat="1" ht="11.25">
      <c r="B149" s="33"/>
      <c r="D149" s="145" t="s">
        <v>169</v>
      </c>
      <c r="F149" s="146" t="s">
        <v>3628</v>
      </c>
      <c r="I149" s="147"/>
      <c r="L149" s="33"/>
      <c r="M149" s="148"/>
      <c r="T149" s="54"/>
      <c r="AT149" s="18" t="s">
        <v>169</v>
      </c>
      <c r="AU149" s="18" t="s">
        <v>178</v>
      </c>
    </row>
    <row r="150" spans="2:65" s="1" customFormat="1" ht="16.5" customHeight="1">
      <c r="B150" s="33"/>
      <c r="C150" s="132" t="s">
        <v>199</v>
      </c>
      <c r="D150" s="132" t="s">
        <v>162</v>
      </c>
      <c r="E150" s="133" t="s">
        <v>3315</v>
      </c>
      <c r="F150" s="134" t="s">
        <v>3316</v>
      </c>
      <c r="G150" s="135" t="s">
        <v>3307</v>
      </c>
      <c r="H150" s="136">
        <v>3</v>
      </c>
      <c r="I150" s="137"/>
      <c r="J150" s="138">
        <f>ROUND(I150*H150,2)</f>
        <v>0</v>
      </c>
      <c r="K150" s="134" t="s">
        <v>19</v>
      </c>
      <c r="L150" s="33"/>
      <c r="M150" s="139" t="s">
        <v>19</v>
      </c>
      <c r="N150" s="140" t="s">
        <v>40</v>
      </c>
      <c r="P150" s="141">
        <f>O150*H150</f>
        <v>0</v>
      </c>
      <c r="Q150" s="141">
        <v>0</v>
      </c>
      <c r="R150" s="141">
        <f>Q150*H150</f>
        <v>0</v>
      </c>
      <c r="S150" s="141">
        <v>0</v>
      </c>
      <c r="T150" s="142">
        <f>S150*H150</f>
        <v>0</v>
      </c>
      <c r="AR150" s="143" t="s">
        <v>167</v>
      </c>
      <c r="AT150" s="143" t="s">
        <v>162</v>
      </c>
      <c r="AU150" s="143" t="s">
        <v>178</v>
      </c>
      <c r="AY150" s="18" t="s">
        <v>160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77</v>
      </c>
      <c r="BK150" s="144">
        <f>ROUND(I150*H150,2)</f>
        <v>0</v>
      </c>
      <c r="BL150" s="18" t="s">
        <v>167</v>
      </c>
      <c r="BM150" s="143" t="s">
        <v>3630</v>
      </c>
    </row>
    <row r="151" spans="2:65" s="1" customFormat="1" ht="11.25">
      <c r="B151" s="33"/>
      <c r="D151" s="145" t="s">
        <v>169</v>
      </c>
      <c r="F151" s="146" t="s">
        <v>3316</v>
      </c>
      <c r="I151" s="147"/>
      <c r="L151" s="33"/>
      <c r="M151" s="148"/>
      <c r="T151" s="54"/>
      <c r="AT151" s="18" t="s">
        <v>169</v>
      </c>
      <c r="AU151" s="18" t="s">
        <v>178</v>
      </c>
    </row>
    <row r="152" spans="2:65" s="1" customFormat="1" ht="16.5" customHeight="1">
      <c r="B152" s="33"/>
      <c r="C152" s="132" t="s">
        <v>204</v>
      </c>
      <c r="D152" s="132" t="s">
        <v>162</v>
      </c>
      <c r="E152" s="133" t="s">
        <v>3318</v>
      </c>
      <c r="F152" s="134" t="s">
        <v>3319</v>
      </c>
      <c r="G152" s="135" t="s">
        <v>3307</v>
      </c>
      <c r="H152" s="136">
        <v>1</v>
      </c>
      <c r="I152" s="137"/>
      <c r="J152" s="138">
        <f>ROUND(I152*H152,2)</f>
        <v>0</v>
      </c>
      <c r="K152" s="134" t="s">
        <v>19</v>
      </c>
      <c r="L152" s="33"/>
      <c r="M152" s="139" t="s">
        <v>19</v>
      </c>
      <c r="N152" s="140" t="s">
        <v>40</v>
      </c>
      <c r="P152" s="141">
        <f>O152*H152</f>
        <v>0</v>
      </c>
      <c r="Q152" s="141">
        <v>0</v>
      </c>
      <c r="R152" s="141">
        <f>Q152*H152</f>
        <v>0</v>
      </c>
      <c r="S152" s="141">
        <v>0</v>
      </c>
      <c r="T152" s="142">
        <f>S152*H152</f>
        <v>0</v>
      </c>
      <c r="AR152" s="143" t="s">
        <v>167</v>
      </c>
      <c r="AT152" s="143" t="s">
        <v>162</v>
      </c>
      <c r="AU152" s="143" t="s">
        <v>178</v>
      </c>
      <c r="AY152" s="18" t="s">
        <v>160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77</v>
      </c>
      <c r="BK152" s="144">
        <f>ROUND(I152*H152,2)</f>
        <v>0</v>
      </c>
      <c r="BL152" s="18" t="s">
        <v>167</v>
      </c>
      <c r="BM152" s="143" t="s">
        <v>3631</v>
      </c>
    </row>
    <row r="153" spans="2:65" s="1" customFormat="1" ht="11.25">
      <c r="B153" s="33"/>
      <c r="D153" s="145" t="s">
        <v>169</v>
      </c>
      <c r="F153" s="146" t="s">
        <v>3319</v>
      </c>
      <c r="I153" s="147"/>
      <c r="L153" s="33"/>
      <c r="M153" s="148"/>
      <c r="T153" s="54"/>
      <c r="AT153" s="18" t="s">
        <v>169</v>
      </c>
      <c r="AU153" s="18" t="s">
        <v>178</v>
      </c>
    </row>
    <row r="154" spans="2:65" s="1" customFormat="1" ht="16.5" customHeight="1">
      <c r="B154" s="33"/>
      <c r="C154" s="132" t="s">
        <v>211</v>
      </c>
      <c r="D154" s="132" t="s">
        <v>162</v>
      </c>
      <c r="E154" s="133" t="s">
        <v>3632</v>
      </c>
      <c r="F154" s="134" t="s">
        <v>3633</v>
      </c>
      <c r="G154" s="135" t="s">
        <v>3307</v>
      </c>
      <c r="H154" s="136">
        <v>1</v>
      </c>
      <c r="I154" s="137"/>
      <c r="J154" s="138">
        <f>ROUND(I154*H154,2)</f>
        <v>0</v>
      </c>
      <c r="K154" s="134" t="s">
        <v>19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167</v>
      </c>
      <c r="AT154" s="143" t="s">
        <v>162</v>
      </c>
      <c r="AU154" s="143" t="s">
        <v>178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167</v>
      </c>
      <c r="BM154" s="143" t="s">
        <v>3634</v>
      </c>
    </row>
    <row r="155" spans="2:65" s="1" customFormat="1" ht="11.25">
      <c r="B155" s="33"/>
      <c r="D155" s="145" t="s">
        <v>169</v>
      </c>
      <c r="F155" s="146" t="s">
        <v>3633</v>
      </c>
      <c r="I155" s="147"/>
      <c r="L155" s="33"/>
      <c r="M155" s="148"/>
      <c r="T155" s="54"/>
      <c r="AT155" s="18" t="s">
        <v>169</v>
      </c>
      <c r="AU155" s="18" t="s">
        <v>178</v>
      </c>
    </row>
    <row r="156" spans="2:65" s="1" customFormat="1" ht="16.5" customHeight="1">
      <c r="B156" s="33"/>
      <c r="C156" s="132" t="s">
        <v>216</v>
      </c>
      <c r="D156" s="132" t="s">
        <v>162</v>
      </c>
      <c r="E156" s="133" t="s">
        <v>3321</v>
      </c>
      <c r="F156" s="134" t="s">
        <v>3322</v>
      </c>
      <c r="G156" s="135" t="s">
        <v>3307</v>
      </c>
      <c r="H156" s="136">
        <v>1</v>
      </c>
      <c r="I156" s="137"/>
      <c r="J156" s="138">
        <f>ROUND(I156*H156,2)</f>
        <v>0</v>
      </c>
      <c r="K156" s="134" t="s">
        <v>19</v>
      </c>
      <c r="L156" s="33"/>
      <c r="M156" s="139" t="s">
        <v>19</v>
      </c>
      <c r="N156" s="140" t="s">
        <v>40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167</v>
      </c>
      <c r="AT156" s="143" t="s">
        <v>162</v>
      </c>
      <c r="AU156" s="143" t="s">
        <v>178</v>
      </c>
      <c r="AY156" s="18" t="s">
        <v>160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77</v>
      </c>
      <c r="BK156" s="144">
        <f>ROUND(I156*H156,2)</f>
        <v>0</v>
      </c>
      <c r="BL156" s="18" t="s">
        <v>167</v>
      </c>
      <c r="BM156" s="143" t="s">
        <v>3635</v>
      </c>
    </row>
    <row r="157" spans="2:65" s="1" customFormat="1" ht="11.25">
      <c r="B157" s="33"/>
      <c r="D157" s="145" t="s">
        <v>169</v>
      </c>
      <c r="F157" s="146" t="s">
        <v>3322</v>
      </c>
      <c r="I157" s="147"/>
      <c r="L157" s="33"/>
      <c r="M157" s="148"/>
      <c r="T157" s="54"/>
      <c r="AT157" s="18" t="s">
        <v>169</v>
      </c>
      <c r="AU157" s="18" t="s">
        <v>178</v>
      </c>
    </row>
    <row r="158" spans="2:65" s="1" customFormat="1" ht="16.5" customHeight="1">
      <c r="B158" s="33"/>
      <c r="C158" s="132" t="s">
        <v>221</v>
      </c>
      <c r="D158" s="132" t="s">
        <v>162</v>
      </c>
      <c r="E158" s="133" t="s">
        <v>3324</v>
      </c>
      <c r="F158" s="134" t="s">
        <v>3325</v>
      </c>
      <c r="G158" s="135" t="s">
        <v>3307</v>
      </c>
      <c r="H158" s="136">
        <v>1</v>
      </c>
      <c r="I158" s="137"/>
      <c r="J158" s="138">
        <f>ROUND(I158*H158,2)</f>
        <v>0</v>
      </c>
      <c r="K158" s="134" t="s">
        <v>19</v>
      </c>
      <c r="L158" s="33"/>
      <c r="M158" s="139" t="s">
        <v>19</v>
      </c>
      <c r="N158" s="140" t="s">
        <v>40</v>
      </c>
      <c r="P158" s="141">
        <f>O158*H158</f>
        <v>0</v>
      </c>
      <c r="Q158" s="141">
        <v>0</v>
      </c>
      <c r="R158" s="141">
        <f>Q158*H158</f>
        <v>0</v>
      </c>
      <c r="S158" s="141">
        <v>0</v>
      </c>
      <c r="T158" s="142">
        <f>S158*H158</f>
        <v>0</v>
      </c>
      <c r="AR158" s="143" t="s">
        <v>167</v>
      </c>
      <c r="AT158" s="143" t="s">
        <v>162</v>
      </c>
      <c r="AU158" s="143" t="s">
        <v>178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3636</v>
      </c>
    </row>
    <row r="159" spans="2:65" s="1" customFormat="1" ht="11.25">
      <c r="B159" s="33"/>
      <c r="D159" s="145" t="s">
        <v>169</v>
      </c>
      <c r="F159" s="146" t="s">
        <v>3325</v>
      </c>
      <c r="I159" s="147"/>
      <c r="L159" s="33"/>
      <c r="M159" s="148"/>
      <c r="T159" s="54"/>
      <c r="AT159" s="18" t="s">
        <v>169</v>
      </c>
      <c r="AU159" s="18" t="s">
        <v>178</v>
      </c>
    </row>
    <row r="160" spans="2:65" s="1" customFormat="1" ht="16.5" customHeight="1">
      <c r="B160" s="33"/>
      <c r="C160" s="132" t="s">
        <v>8</v>
      </c>
      <c r="D160" s="132" t="s">
        <v>162</v>
      </c>
      <c r="E160" s="133" t="s">
        <v>3327</v>
      </c>
      <c r="F160" s="134" t="s">
        <v>3328</v>
      </c>
      <c r="G160" s="135" t="s">
        <v>3307</v>
      </c>
      <c r="H160" s="136">
        <v>2</v>
      </c>
      <c r="I160" s="137"/>
      <c r="J160" s="138">
        <f>ROUND(I160*H160,2)</f>
        <v>0</v>
      </c>
      <c r="K160" s="134" t="s">
        <v>19</v>
      </c>
      <c r="L160" s="33"/>
      <c r="M160" s="139" t="s">
        <v>19</v>
      </c>
      <c r="N160" s="140" t="s">
        <v>40</v>
      </c>
      <c r="P160" s="141">
        <f>O160*H160</f>
        <v>0</v>
      </c>
      <c r="Q160" s="141">
        <v>0</v>
      </c>
      <c r="R160" s="141">
        <f>Q160*H160</f>
        <v>0</v>
      </c>
      <c r="S160" s="141">
        <v>0</v>
      </c>
      <c r="T160" s="142">
        <f>S160*H160</f>
        <v>0</v>
      </c>
      <c r="AR160" s="143" t="s">
        <v>167</v>
      </c>
      <c r="AT160" s="143" t="s">
        <v>162</v>
      </c>
      <c r="AU160" s="143" t="s">
        <v>178</v>
      </c>
      <c r="AY160" s="18" t="s">
        <v>160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77</v>
      </c>
      <c r="BK160" s="144">
        <f>ROUND(I160*H160,2)</f>
        <v>0</v>
      </c>
      <c r="BL160" s="18" t="s">
        <v>167</v>
      </c>
      <c r="BM160" s="143" t="s">
        <v>3637</v>
      </c>
    </row>
    <row r="161" spans="2:65" s="1" customFormat="1" ht="11.25">
      <c r="B161" s="33"/>
      <c r="D161" s="145" t="s">
        <v>169</v>
      </c>
      <c r="F161" s="146" t="s">
        <v>3328</v>
      </c>
      <c r="I161" s="147"/>
      <c r="L161" s="33"/>
      <c r="M161" s="148"/>
      <c r="T161" s="54"/>
      <c r="AT161" s="18" t="s">
        <v>169</v>
      </c>
      <c r="AU161" s="18" t="s">
        <v>178</v>
      </c>
    </row>
    <row r="162" spans="2:65" s="11" customFormat="1" ht="20.85" customHeight="1">
      <c r="B162" s="120"/>
      <c r="D162" s="121" t="s">
        <v>68</v>
      </c>
      <c r="E162" s="130" t="s">
        <v>3330</v>
      </c>
      <c r="F162" s="130" t="s">
        <v>3331</v>
      </c>
      <c r="I162" s="123"/>
      <c r="J162" s="131">
        <f>BK162</f>
        <v>0</v>
      </c>
      <c r="L162" s="120"/>
      <c r="M162" s="125"/>
      <c r="P162" s="126">
        <f>SUM(P163:P170)</f>
        <v>0</v>
      </c>
      <c r="R162" s="126">
        <f>SUM(R163:R170)</f>
        <v>0</v>
      </c>
      <c r="T162" s="127">
        <f>SUM(T163:T170)</f>
        <v>0</v>
      </c>
      <c r="AR162" s="121" t="s">
        <v>77</v>
      </c>
      <c r="AT162" s="128" t="s">
        <v>68</v>
      </c>
      <c r="AU162" s="128" t="s">
        <v>79</v>
      </c>
      <c r="AY162" s="121" t="s">
        <v>160</v>
      </c>
      <c r="BK162" s="129">
        <f>SUM(BK163:BK170)</f>
        <v>0</v>
      </c>
    </row>
    <row r="163" spans="2:65" s="1" customFormat="1" ht="16.5" customHeight="1">
      <c r="B163" s="33"/>
      <c r="C163" s="132" t="s">
        <v>238</v>
      </c>
      <c r="D163" s="132" t="s">
        <v>162</v>
      </c>
      <c r="E163" s="133" t="s">
        <v>3638</v>
      </c>
      <c r="F163" s="134" t="s">
        <v>3639</v>
      </c>
      <c r="G163" s="135" t="s">
        <v>3307</v>
      </c>
      <c r="H163" s="136">
        <v>1</v>
      </c>
      <c r="I163" s="137"/>
      <c r="J163" s="138">
        <f>ROUND(I163*H163,2)</f>
        <v>0</v>
      </c>
      <c r="K163" s="134" t="s">
        <v>19</v>
      </c>
      <c r="L163" s="33"/>
      <c r="M163" s="139" t="s">
        <v>19</v>
      </c>
      <c r="N163" s="140" t="s">
        <v>40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167</v>
      </c>
      <c r="AT163" s="143" t="s">
        <v>162</v>
      </c>
      <c r="AU163" s="143" t="s">
        <v>178</v>
      </c>
      <c r="AY163" s="18" t="s">
        <v>160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77</v>
      </c>
      <c r="BK163" s="144">
        <f>ROUND(I163*H163,2)</f>
        <v>0</v>
      </c>
      <c r="BL163" s="18" t="s">
        <v>167</v>
      </c>
      <c r="BM163" s="143" t="s">
        <v>3640</v>
      </c>
    </row>
    <row r="164" spans="2:65" s="1" customFormat="1" ht="11.25">
      <c r="B164" s="33"/>
      <c r="D164" s="145" t="s">
        <v>169</v>
      </c>
      <c r="F164" s="146" t="s">
        <v>3639</v>
      </c>
      <c r="I164" s="147"/>
      <c r="L164" s="33"/>
      <c r="M164" s="148"/>
      <c r="T164" s="54"/>
      <c r="AT164" s="18" t="s">
        <v>169</v>
      </c>
      <c r="AU164" s="18" t="s">
        <v>178</v>
      </c>
    </row>
    <row r="165" spans="2:65" s="1" customFormat="1" ht="16.5" customHeight="1">
      <c r="B165" s="33"/>
      <c r="C165" s="132" t="s">
        <v>245</v>
      </c>
      <c r="D165" s="132" t="s">
        <v>162</v>
      </c>
      <c r="E165" s="133" t="s">
        <v>3332</v>
      </c>
      <c r="F165" s="134" t="s">
        <v>3333</v>
      </c>
      <c r="G165" s="135" t="s">
        <v>3307</v>
      </c>
      <c r="H165" s="136">
        <v>1</v>
      </c>
      <c r="I165" s="137"/>
      <c r="J165" s="138">
        <f>ROUND(I165*H165,2)</f>
        <v>0</v>
      </c>
      <c r="K165" s="134" t="s">
        <v>19</v>
      </c>
      <c r="L165" s="33"/>
      <c r="M165" s="139" t="s">
        <v>19</v>
      </c>
      <c r="N165" s="140" t="s">
        <v>40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167</v>
      </c>
      <c r="AT165" s="143" t="s">
        <v>162</v>
      </c>
      <c r="AU165" s="143" t="s">
        <v>178</v>
      </c>
      <c r="AY165" s="18" t="s">
        <v>160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77</v>
      </c>
      <c r="BK165" s="144">
        <f>ROUND(I165*H165,2)</f>
        <v>0</v>
      </c>
      <c r="BL165" s="18" t="s">
        <v>167</v>
      </c>
      <c r="BM165" s="143" t="s">
        <v>3641</v>
      </c>
    </row>
    <row r="166" spans="2:65" s="1" customFormat="1" ht="11.25">
      <c r="B166" s="33"/>
      <c r="D166" s="145" t="s">
        <v>169</v>
      </c>
      <c r="F166" s="146" t="s">
        <v>3333</v>
      </c>
      <c r="I166" s="147"/>
      <c r="L166" s="33"/>
      <c r="M166" s="148"/>
      <c r="T166" s="54"/>
      <c r="AT166" s="18" t="s">
        <v>169</v>
      </c>
      <c r="AU166" s="18" t="s">
        <v>178</v>
      </c>
    </row>
    <row r="167" spans="2:65" s="1" customFormat="1" ht="16.5" customHeight="1">
      <c r="B167" s="33"/>
      <c r="C167" s="132" t="s">
        <v>253</v>
      </c>
      <c r="D167" s="132" t="s">
        <v>162</v>
      </c>
      <c r="E167" s="133" t="s">
        <v>3335</v>
      </c>
      <c r="F167" s="134" t="s">
        <v>3336</v>
      </c>
      <c r="G167" s="135" t="s">
        <v>3307</v>
      </c>
      <c r="H167" s="136">
        <v>2</v>
      </c>
      <c r="I167" s="137"/>
      <c r="J167" s="138">
        <f>ROUND(I167*H167,2)</f>
        <v>0</v>
      </c>
      <c r="K167" s="134" t="s">
        <v>19</v>
      </c>
      <c r="L167" s="33"/>
      <c r="M167" s="139" t="s">
        <v>19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167</v>
      </c>
      <c r="AT167" s="143" t="s">
        <v>162</v>
      </c>
      <c r="AU167" s="143" t="s">
        <v>178</v>
      </c>
      <c r="AY167" s="18" t="s">
        <v>160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77</v>
      </c>
      <c r="BK167" s="144">
        <f>ROUND(I167*H167,2)</f>
        <v>0</v>
      </c>
      <c r="BL167" s="18" t="s">
        <v>167</v>
      </c>
      <c r="BM167" s="143" t="s">
        <v>3642</v>
      </c>
    </row>
    <row r="168" spans="2:65" s="1" customFormat="1" ht="11.25">
      <c r="B168" s="33"/>
      <c r="D168" s="145" t="s">
        <v>169</v>
      </c>
      <c r="F168" s="146" t="s">
        <v>3336</v>
      </c>
      <c r="I168" s="147"/>
      <c r="L168" s="33"/>
      <c r="M168" s="148"/>
      <c r="T168" s="54"/>
      <c r="AT168" s="18" t="s">
        <v>169</v>
      </c>
      <c r="AU168" s="18" t="s">
        <v>178</v>
      </c>
    </row>
    <row r="169" spans="2:65" s="1" customFormat="1" ht="16.5" customHeight="1">
      <c r="B169" s="33"/>
      <c r="C169" s="132" t="s">
        <v>259</v>
      </c>
      <c r="D169" s="132" t="s">
        <v>162</v>
      </c>
      <c r="E169" s="133" t="s">
        <v>3338</v>
      </c>
      <c r="F169" s="134" t="s">
        <v>3339</v>
      </c>
      <c r="G169" s="135" t="s">
        <v>3307</v>
      </c>
      <c r="H169" s="136">
        <v>3</v>
      </c>
      <c r="I169" s="137"/>
      <c r="J169" s="138">
        <f>ROUND(I169*H169,2)</f>
        <v>0</v>
      </c>
      <c r="K169" s="134" t="s">
        <v>19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167</v>
      </c>
      <c r="AT169" s="143" t="s">
        <v>162</v>
      </c>
      <c r="AU169" s="143" t="s">
        <v>178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3643</v>
      </c>
    </row>
    <row r="170" spans="2:65" s="1" customFormat="1" ht="11.25">
      <c r="B170" s="33"/>
      <c r="D170" s="145" t="s">
        <v>169</v>
      </c>
      <c r="F170" s="146" t="s">
        <v>3339</v>
      </c>
      <c r="I170" s="147"/>
      <c r="L170" s="33"/>
      <c r="M170" s="148"/>
      <c r="T170" s="54"/>
      <c r="AT170" s="18" t="s">
        <v>169</v>
      </c>
      <c r="AU170" s="18" t="s">
        <v>178</v>
      </c>
    </row>
    <row r="171" spans="2:65" s="11" customFormat="1" ht="20.85" customHeight="1">
      <c r="B171" s="120"/>
      <c r="D171" s="121" t="s">
        <v>68</v>
      </c>
      <c r="E171" s="130" t="s">
        <v>3341</v>
      </c>
      <c r="F171" s="130" t="s">
        <v>3342</v>
      </c>
      <c r="I171" s="123"/>
      <c r="J171" s="131">
        <f>BK171</f>
        <v>0</v>
      </c>
      <c r="L171" s="120"/>
      <c r="M171" s="125"/>
      <c r="P171" s="126">
        <f>SUM(P172:P175)</f>
        <v>0</v>
      </c>
      <c r="R171" s="126">
        <f>SUM(R172:R175)</f>
        <v>0</v>
      </c>
      <c r="T171" s="127">
        <f>SUM(T172:T175)</f>
        <v>0</v>
      </c>
      <c r="AR171" s="121" t="s">
        <v>77</v>
      </c>
      <c r="AT171" s="128" t="s">
        <v>68</v>
      </c>
      <c r="AU171" s="128" t="s">
        <v>79</v>
      </c>
      <c r="AY171" s="121" t="s">
        <v>160</v>
      </c>
      <c r="BK171" s="129">
        <f>SUM(BK172:BK175)</f>
        <v>0</v>
      </c>
    </row>
    <row r="172" spans="2:65" s="1" customFormat="1" ht="16.5" customHeight="1">
      <c r="B172" s="33"/>
      <c r="C172" s="132" t="s">
        <v>265</v>
      </c>
      <c r="D172" s="132" t="s">
        <v>162</v>
      </c>
      <c r="E172" s="133" t="s">
        <v>3343</v>
      </c>
      <c r="F172" s="134" t="s">
        <v>3344</v>
      </c>
      <c r="G172" s="135" t="s">
        <v>3307</v>
      </c>
      <c r="H172" s="136">
        <v>1</v>
      </c>
      <c r="I172" s="137"/>
      <c r="J172" s="138">
        <f>ROUND(I172*H172,2)</f>
        <v>0</v>
      </c>
      <c r="K172" s="134" t="s">
        <v>19</v>
      </c>
      <c r="L172" s="33"/>
      <c r="M172" s="139" t="s">
        <v>19</v>
      </c>
      <c r="N172" s="140" t="s">
        <v>40</v>
      </c>
      <c r="P172" s="141">
        <f>O172*H172</f>
        <v>0</v>
      </c>
      <c r="Q172" s="141">
        <v>0</v>
      </c>
      <c r="R172" s="141">
        <f>Q172*H172</f>
        <v>0</v>
      </c>
      <c r="S172" s="141">
        <v>0</v>
      </c>
      <c r="T172" s="142">
        <f>S172*H172</f>
        <v>0</v>
      </c>
      <c r="AR172" s="143" t="s">
        <v>167</v>
      </c>
      <c r="AT172" s="143" t="s">
        <v>162</v>
      </c>
      <c r="AU172" s="143" t="s">
        <v>178</v>
      </c>
      <c r="AY172" s="18" t="s">
        <v>160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77</v>
      </c>
      <c r="BK172" s="144">
        <f>ROUND(I172*H172,2)</f>
        <v>0</v>
      </c>
      <c r="BL172" s="18" t="s">
        <v>167</v>
      </c>
      <c r="BM172" s="143" t="s">
        <v>3644</v>
      </c>
    </row>
    <row r="173" spans="2:65" s="1" customFormat="1" ht="11.25">
      <c r="B173" s="33"/>
      <c r="D173" s="145" t="s">
        <v>169</v>
      </c>
      <c r="F173" s="146" t="s">
        <v>3344</v>
      </c>
      <c r="I173" s="147"/>
      <c r="L173" s="33"/>
      <c r="M173" s="148"/>
      <c r="T173" s="54"/>
      <c r="AT173" s="18" t="s">
        <v>169</v>
      </c>
      <c r="AU173" s="18" t="s">
        <v>178</v>
      </c>
    </row>
    <row r="174" spans="2:65" s="1" customFormat="1" ht="16.5" customHeight="1">
      <c r="B174" s="33"/>
      <c r="C174" s="132" t="s">
        <v>273</v>
      </c>
      <c r="D174" s="132" t="s">
        <v>162</v>
      </c>
      <c r="E174" s="133" t="s">
        <v>3346</v>
      </c>
      <c r="F174" s="134" t="s">
        <v>3347</v>
      </c>
      <c r="G174" s="135" t="s">
        <v>3307</v>
      </c>
      <c r="H174" s="136">
        <v>7</v>
      </c>
      <c r="I174" s="137"/>
      <c r="J174" s="138">
        <f>ROUND(I174*H174,2)</f>
        <v>0</v>
      </c>
      <c r="K174" s="134" t="s">
        <v>19</v>
      </c>
      <c r="L174" s="33"/>
      <c r="M174" s="139" t="s">
        <v>19</v>
      </c>
      <c r="N174" s="140" t="s">
        <v>40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167</v>
      </c>
      <c r="AT174" s="143" t="s">
        <v>162</v>
      </c>
      <c r="AU174" s="143" t="s">
        <v>178</v>
      </c>
      <c r="AY174" s="18" t="s">
        <v>160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77</v>
      </c>
      <c r="BK174" s="144">
        <f>ROUND(I174*H174,2)</f>
        <v>0</v>
      </c>
      <c r="BL174" s="18" t="s">
        <v>167</v>
      </c>
      <c r="BM174" s="143" t="s">
        <v>3645</v>
      </c>
    </row>
    <row r="175" spans="2:65" s="1" customFormat="1" ht="11.25">
      <c r="B175" s="33"/>
      <c r="D175" s="145" t="s">
        <v>169</v>
      </c>
      <c r="F175" s="146" t="s">
        <v>3347</v>
      </c>
      <c r="I175" s="147"/>
      <c r="L175" s="33"/>
      <c r="M175" s="148"/>
      <c r="T175" s="54"/>
      <c r="AT175" s="18" t="s">
        <v>169</v>
      </c>
      <c r="AU175" s="18" t="s">
        <v>178</v>
      </c>
    </row>
    <row r="176" spans="2:65" s="11" customFormat="1" ht="20.85" customHeight="1">
      <c r="B176" s="120"/>
      <c r="D176" s="121" t="s">
        <v>68</v>
      </c>
      <c r="E176" s="130" t="s">
        <v>3349</v>
      </c>
      <c r="F176" s="130" t="s">
        <v>3350</v>
      </c>
      <c r="I176" s="123"/>
      <c r="J176" s="131">
        <f>BK176</f>
        <v>0</v>
      </c>
      <c r="L176" s="120"/>
      <c r="M176" s="125"/>
      <c r="P176" s="126">
        <f>SUM(P177:P182)</f>
        <v>0</v>
      </c>
      <c r="R176" s="126">
        <f>SUM(R177:R182)</f>
        <v>0</v>
      </c>
      <c r="T176" s="127">
        <f>SUM(T177:T182)</f>
        <v>0</v>
      </c>
      <c r="AR176" s="121" t="s">
        <v>77</v>
      </c>
      <c r="AT176" s="128" t="s">
        <v>68</v>
      </c>
      <c r="AU176" s="128" t="s">
        <v>79</v>
      </c>
      <c r="AY176" s="121" t="s">
        <v>160</v>
      </c>
      <c r="BK176" s="129">
        <f>SUM(BK177:BK182)</f>
        <v>0</v>
      </c>
    </row>
    <row r="177" spans="2:65" s="1" customFormat="1" ht="16.5" customHeight="1">
      <c r="B177" s="33"/>
      <c r="C177" s="132" t="s">
        <v>279</v>
      </c>
      <c r="D177" s="132" t="s">
        <v>162</v>
      </c>
      <c r="E177" s="133" t="s">
        <v>3351</v>
      </c>
      <c r="F177" s="134" t="s">
        <v>3352</v>
      </c>
      <c r="G177" s="135" t="s">
        <v>3307</v>
      </c>
      <c r="H177" s="136">
        <v>1</v>
      </c>
      <c r="I177" s="137"/>
      <c r="J177" s="138">
        <f>ROUND(I177*H177,2)</f>
        <v>0</v>
      </c>
      <c r="K177" s="134" t="s">
        <v>19</v>
      </c>
      <c r="L177" s="33"/>
      <c r="M177" s="139" t="s">
        <v>19</v>
      </c>
      <c r="N177" s="140" t="s">
        <v>40</v>
      </c>
      <c r="P177" s="141">
        <f>O177*H177</f>
        <v>0</v>
      </c>
      <c r="Q177" s="141">
        <v>0</v>
      </c>
      <c r="R177" s="141">
        <f>Q177*H177</f>
        <v>0</v>
      </c>
      <c r="S177" s="141">
        <v>0</v>
      </c>
      <c r="T177" s="142">
        <f>S177*H177</f>
        <v>0</v>
      </c>
      <c r="AR177" s="143" t="s">
        <v>167</v>
      </c>
      <c r="AT177" s="143" t="s">
        <v>162</v>
      </c>
      <c r="AU177" s="143" t="s">
        <v>178</v>
      </c>
      <c r="AY177" s="18" t="s">
        <v>160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77</v>
      </c>
      <c r="BK177" s="144">
        <f>ROUND(I177*H177,2)</f>
        <v>0</v>
      </c>
      <c r="BL177" s="18" t="s">
        <v>167</v>
      </c>
      <c r="BM177" s="143" t="s">
        <v>3646</v>
      </c>
    </row>
    <row r="178" spans="2:65" s="1" customFormat="1" ht="11.25">
      <c r="B178" s="33"/>
      <c r="D178" s="145" t="s">
        <v>169</v>
      </c>
      <c r="F178" s="146" t="s">
        <v>3352</v>
      </c>
      <c r="I178" s="147"/>
      <c r="L178" s="33"/>
      <c r="M178" s="148"/>
      <c r="T178" s="54"/>
      <c r="AT178" s="18" t="s">
        <v>169</v>
      </c>
      <c r="AU178" s="18" t="s">
        <v>178</v>
      </c>
    </row>
    <row r="179" spans="2:65" s="1" customFormat="1" ht="16.5" customHeight="1">
      <c r="B179" s="33"/>
      <c r="C179" s="132" t="s">
        <v>284</v>
      </c>
      <c r="D179" s="132" t="s">
        <v>162</v>
      </c>
      <c r="E179" s="133" t="s">
        <v>3354</v>
      </c>
      <c r="F179" s="134" t="s">
        <v>3355</v>
      </c>
      <c r="G179" s="135" t="s">
        <v>3307</v>
      </c>
      <c r="H179" s="136">
        <v>1</v>
      </c>
      <c r="I179" s="137"/>
      <c r="J179" s="138">
        <f>ROUND(I179*H179,2)</f>
        <v>0</v>
      </c>
      <c r="K179" s="134" t="s">
        <v>19</v>
      </c>
      <c r="L179" s="33"/>
      <c r="M179" s="139" t="s">
        <v>19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167</v>
      </c>
      <c r="AT179" s="143" t="s">
        <v>162</v>
      </c>
      <c r="AU179" s="143" t="s">
        <v>178</v>
      </c>
      <c r="AY179" s="18" t="s">
        <v>160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77</v>
      </c>
      <c r="BK179" s="144">
        <f>ROUND(I179*H179,2)</f>
        <v>0</v>
      </c>
      <c r="BL179" s="18" t="s">
        <v>167</v>
      </c>
      <c r="BM179" s="143" t="s">
        <v>3647</v>
      </c>
    </row>
    <row r="180" spans="2:65" s="1" customFormat="1" ht="11.25">
      <c r="B180" s="33"/>
      <c r="D180" s="145" t="s">
        <v>169</v>
      </c>
      <c r="F180" s="146" t="s">
        <v>3355</v>
      </c>
      <c r="I180" s="147"/>
      <c r="L180" s="33"/>
      <c r="M180" s="148"/>
      <c r="T180" s="54"/>
      <c r="AT180" s="18" t="s">
        <v>169</v>
      </c>
      <c r="AU180" s="18" t="s">
        <v>178</v>
      </c>
    </row>
    <row r="181" spans="2:65" s="1" customFormat="1" ht="16.5" customHeight="1">
      <c r="B181" s="33"/>
      <c r="C181" s="132" t="s">
        <v>7</v>
      </c>
      <c r="D181" s="132" t="s">
        <v>162</v>
      </c>
      <c r="E181" s="133" t="s">
        <v>3357</v>
      </c>
      <c r="F181" s="134" t="s">
        <v>3358</v>
      </c>
      <c r="G181" s="135" t="s">
        <v>3307</v>
      </c>
      <c r="H181" s="136">
        <v>1</v>
      </c>
      <c r="I181" s="137"/>
      <c r="J181" s="138">
        <f>ROUND(I181*H181,2)</f>
        <v>0</v>
      </c>
      <c r="K181" s="134" t="s">
        <v>19</v>
      </c>
      <c r="L181" s="33"/>
      <c r="M181" s="139" t="s">
        <v>19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167</v>
      </c>
      <c r="AT181" s="143" t="s">
        <v>162</v>
      </c>
      <c r="AU181" s="143" t="s">
        <v>178</v>
      </c>
      <c r="AY181" s="18" t="s">
        <v>160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77</v>
      </c>
      <c r="BK181" s="144">
        <f>ROUND(I181*H181,2)</f>
        <v>0</v>
      </c>
      <c r="BL181" s="18" t="s">
        <v>167</v>
      </c>
      <c r="BM181" s="143" t="s">
        <v>3648</v>
      </c>
    </row>
    <row r="182" spans="2:65" s="1" customFormat="1" ht="11.25">
      <c r="B182" s="33"/>
      <c r="D182" s="145" t="s">
        <v>169</v>
      </c>
      <c r="F182" s="146" t="s">
        <v>3358</v>
      </c>
      <c r="I182" s="147"/>
      <c r="L182" s="33"/>
      <c r="M182" s="148"/>
      <c r="T182" s="54"/>
      <c r="AT182" s="18" t="s">
        <v>169</v>
      </c>
      <c r="AU182" s="18" t="s">
        <v>178</v>
      </c>
    </row>
    <row r="183" spans="2:65" s="11" customFormat="1" ht="20.85" customHeight="1">
      <c r="B183" s="120"/>
      <c r="D183" s="121" t="s">
        <v>68</v>
      </c>
      <c r="E183" s="130" t="s">
        <v>3360</v>
      </c>
      <c r="F183" s="130" t="s">
        <v>3361</v>
      </c>
      <c r="I183" s="123"/>
      <c r="J183" s="131">
        <f>BK183</f>
        <v>0</v>
      </c>
      <c r="L183" s="120"/>
      <c r="M183" s="125"/>
      <c r="P183" s="126">
        <f>SUM(P184:P189)</f>
        <v>0</v>
      </c>
      <c r="R183" s="126">
        <f>SUM(R184:R189)</f>
        <v>0</v>
      </c>
      <c r="T183" s="127">
        <f>SUM(T184:T189)</f>
        <v>0</v>
      </c>
      <c r="AR183" s="121" t="s">
        <v>77</v>
      </c>
      <c r="AT183" s="128" t="s">
        <v>68</v>
      </c>
      <c r="AU183" s="128" t="s">
        <v>79</v>
      </c>
      <c r="AY183" s="121" t="s">
        <v>160</v>
      </c>
      <c r="BK183" s="129">
        <f>SUM(BK184:BK189)</f>
        <v>0</v>
      </c>
    </row>
    <row r="184" spans="2:65" s="1" customFormat="1" ht="16.5" customHeight="1">
      <c r="B184" s="33"/>
      <c r="C184" s="132" t="s">
        <v>301</v>
      </c>
      <c r="D184" s="132" t="s">
        <v>162</v>
      </c>
      <c r="E184" s="133" t="s">
        <v>3362</v>
      </c>
      <c r="F184" s="134" t="s">
        <v>3363</v>
      </c>
      <c r="G184" s="135" t="s">
        <v>3307</v>
      </c>
      <c r="H184" s="136">
        <v>1</v>
      </c>
      <c r="I184" s="137"/>
      <c r="J184" s="138">
        <f>ROUND(I184*H184,2)</f>
        <v>0</v>
      </c>
      <c r="K184" s="134" t="s">
        <v>19</v>
      </c>
      <c r="L184" s="33"/>
      <c r="M184" s="139" t="s">
        <v>19</v>
      </c>
      <c r="N184" s="140" t="s">
        <v>40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167</v>
      </c>
      <c r="AT184" s="143" t="s">
        <v>162</v>
      </c>
      <c r="AU184" s="143" t="s">
        <v>178</v>
      </c>
      <c r="AY184" s="18" t="s">
        <v>160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77</v>
      </c>
      <c r="BK184" s="144">
        <f>ROUND(I184*H184,2)</f>
        <v>0</v>
      </c>
      <c r="BL184" s="18" t="s">
        <v>167</v>
      </c>
      <c r="BM184" s="143" t="s">
        <v>3649</v>
      </c>
    </row>
    <row r="185" spans="2:65" s="1" customFormat="1" ht="11.25">
      <c r="B185" s="33"/>
      <c r="D185" s="145" t="s">
        <v>169</v>
      </c>
      <c r="F185" s="146" t="s">
        <v>3363</v>
      </c>
      <c r="I185" s="147"/>
      <c r="L185" s="33"/>
      <c r="M185" s="148"/>
      <c r="T185" s="54"/>
      <c r="AT185" s="18" t="s">
        <v>169</v>
      </c>
      <c r="AU185" s="18" t="s">
        <v>178</v>
      </c>
    </row>
    <row r="186" spans="2:65" s="1" customFormat="1" ht="16.5" customHeight="1">
      <c r="B186" s="33"/>
      <c r="C186" s="132" t="s">
        <v>305</v>
      </c>
      <c r="D186" s="132" t="s">
        <v>162</v>
      </c>
      <c r="E186" s="133" t="s">
        <v>3365</v>
      </c>
      <c r="F186" s="134" t="s">
        <v>3366</v>
      </c>
      <c r="G186" s="135" t="s">
        <v>3307</v>
      </c>
      <c r="H186" s="136">
        <v>1</v>
      </c>
      <c r="I186" s="137"/>
      <c r="J186" s="138">
        <f>ROUND(I186*H186,2)</f>
        <v>0</v>
      </c>
      <c r="K186" s="134" t="s">
        <v>19</v>
      </c>
      <c r="L186" s="33"/>
      <c r="M186" s="139" t="s">
        <v>19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167</v>
      </c>
      <c r="AT186" s="143" t="s">
        <v>162</v>
      </c>
      <c r="AU186" s="143" t="s">
        <v>178</v>
      </c>
      <c r="AY186" s="18" t="s">
        <v>160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77</v>
      </c>
      <c r="BK186" s="144">
        <f>ROUND(I186*H186,2)</f>
        <v>0</v>
      </c>
      <c r="BL186" s="18" t="s">
        <v>167</v>
      </c>
      <c r="BM186" s="143" t="s">
        <v>3650</v>
      </c>
    </row>
    <row r="187" spans="2:65" s="1" customFormat="1" ht="11.25">
      <c r="B187" s="33"/>
      <c r="D187" s="145" t="s">
        <v>169</v>
      </c>
      <c r="F187" s="146" t="s">
        <v>3366</v>
      </c>
      <c r="I187" s="147"/>
      <c r="L187" s="33"/>
      <c r="M187" s="148"/>
      <c r="T187" s="54"/>
      <c r="AT187" s="18" t="s">
        <v>169</v>
      </c>
      <c r="AU187" s="18" t="s">
        <v>178</v>
      </c>
    </row>
    <row r="188" spans="2:65" s="1" customFormat="1" ht="16.5" customHeight="1">
      <c r="B188" s="33"/>
      <c r="C188" s="132" t="s">
        <v>310</v>
      </c>
      <c r="D188" s="132" t="s">
        <v>162</v>
      </c>
      <c r="E188" s="133" t="s">
        <v>3368</v>
      </c>
      <c r="F188" s="134" t="s">
        <v>3369</v>
      </c>
      <c r="G188" s="135" t="s">
        <v>3307</v>
      </c>
      <c r="H188" s="136">
        <v>1</v>
      </c>
      <c r="I188" s="137"/>
      <c r="J188" s="138">
        <f>ROUND(I188*H188,2)</f>
        <v>0</v>
      </c>
      <c r="K188" s="134" t="s">
        <v>19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167</v>
      </c>
      <c r="AT188" s="143" t="s">
        <v>162</v>
      </c>
      <c r="AU188" s="143" t="s">
        <v>178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3651</v>
      </c>
    </row>
    <row r="189" spans="2:65" s="1" customFormat="1" ht="11.25">
      <c r="B189" s="33"/>
      <c r="D189" s="145" t="s">
        <v>169</v>
      </c>
      <c r="F189" s="146" t="s">
        <v>3369</v>
      </c>
      <c r="I189" s="147"/>
      <c r="L189" s="33"/>
      <c r="M189" s="148"/>
      <c r="T189" s="54"/>
      <c r="AT189" s="18" t="s">
        <v>169</v>
      </c>
      <c r="AU189" s="18" t="s">
        <v>178</v>
      </c>
    </row>
    <row r="190" spans="2:65" s="11" customFormat="1" ht="22.9" customHeight="1">
      <c r="B190" s="120"/>
      <c r="D190" s="121" t="s">
        <v>68</v>
      </c>
      <c r="E190" s="130" t="s">
        <v>3652</v>
      </c>
      <c r="F190" s="130" t="s">
        <v>3653</v>
      </c>
      <c r="I190" s="123"/>
      <c r="J190" s="131">
        <f>BK190</f>
        <v>0</v>
      </c>
      <c r="L190" s="120"/>
      <c r="M190" s="125"/>
      <c r="P190" s="126">
        <f>SUM(P191:P192)</f>
        <v>0</v>
      </c>
      <c r="R190" s="126">
        <f>SUM(R191:R192)</f>
        <v>0</v>
      </c>
      <c r="T190" s="127">
        <f>SUM(T191:T192)</f>
        <v>0</v>
      </c>
      <c r="AR190" s="121" t="s">
        <v>77</v>
      </c>
      <c r="AT190" s="128" t="s">
        <v>68</v>
      </c>
      <c r="AU190" s="128" t="s">
        <v>77</v>
      </c>
      <c r="AY190" s="121" t="s">
        <v>160</v>
      </c>
      <c r="BK190" s="129">
        <f>SUM(BK191:BK192)</f>
        <v>0</v>
      </c>
    </row>
    <row r="191" spans="2:65" s="1" customFormat="1" ht="16.5" customHeight="1">
      <c r="B191" s="33"/>
      <c r="C191" s="132" t="s">
        <v>319</v>
      </c>
      <c r="D191" s="132" t="s">
        <v>162</v>
      </c>
      <c r="E191" s="133" t="s">
        <v>3654</v>
      </c>
      <c r="F191" s="134" t="s">
        <v>3655</v>
      </c>
      <c r="G191" s="135" t="s">
        <v>3296</v>
      </c>
      <c r="H191" s="136">
        <v>1</v>
      </c>
      <c r="I191" s="137"/>
      <c r="J191" s="138">
        <f>ROUND(I191*H191,2)</f>
        <v>0</v>
      </c>
      <c r="K191" s="134" t="s">
        <v>19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167</v>
      </c>
      <c r="AT191" s="143" t="s">
        <v>162</v>
      </c>
      <c r="AU191" s="143" t="s">
        <v>79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3656</v>
      </c>
    </row>
    <row r="192" spans="2:65" s="1" customFormat="1" ht="11.25">
      <c r="B192" s="33"/>
      <c r="D192" s="145" t="s">
        <v>169</v>
      </c>
      <c r="F192" s="146" t="s">
        <v>3655</v>
      </c>
      <c r="I192" s="147"/>
      <c r="L192" s="33"/>
      <c r="M192" s="148"/>
      <c r="T192" s="54"/>
      <c r="AT192" s="18" t="s">
        <v>169</v>
      </c>
      <c r="AU192" s="18" t="s">
        <v>79</v>
      </c>
    </row>
    <row r="193" spans="2:65" s="11" customFormat="1" ht="22.9" customHeight="1">
      <c r="B193" s="120"/>
      <c r="D193" s="121" t="s">
        <v>68</v>
      </c>
      <c r="E193" s="130" t="s">
        <v>3371</v>
      </c>
      <c r="F193" s="130" t="s">
        <v>3372</v>
      </c>
      <c r="I193" s="123"/>
      <c r="J193" s="131">
        <f>BK193</f>
        <v>0</v>
      </c>
      <c r="L193" s="120"/>
      <c r="M193" s="125"/>
      <c r="P193" s="126">
        <f>SUM(P194:P205)</f>
        <v>0</v>
      </c>
      <c r="R193" s="126">
        <f>SUM(R194:R205)</f>
        <v>0</v>
      </c>
      <c r="T193" s="127">
        <f>SUM(T194:T205)</f>
        <v>0</v>
      </c>
      <c r="AR193" s="121" t="s">
        <v>77</v>
      </c>
      <c r="AT193" s="128" t="s">
        <v>68</v>
      </c>
      <c r="AU193" s="128" t="s">
        <v>77</v>
      </c>
      <c r="AY193" s="121" t="s">
        <v>160</v>
      </c>
      <c r="BK193" s="129">
        <f>SUM(BK194:BK205)</f>
        <v>0</v>
      </c>
    </row>
    <row r="194" spans="2:65" s="1" customFormat="1" ht="16.5" customHeight="1">
      <c r="B194" s="33"/>
      <c r="C194" s="132" t="s">
        <v>324</v>
      </c>
      <c r="D194" s="132" t="s">
        <v>162</v>
      </c>
      <c r="E194" s="133" t="s">
        <v>3373</v>
      </c>
      <c r="F194" s="134" t="s">
        <v>3374</v>
      </c>
      <c r="G194" s="135" t="s">
        <v>3296</v>
      </c>
      <c r="H194" s="136">
        <v>6</v>
      </c>
      <c r="I194" s="137"/>
      <c r="J194" s="138">
        <f>ROUND(I194*H194,2)</f>
        <v>0</v>
      </c>
      <c r="K194" s="134" t="s">
        <v>19</v>
      </c>
      <c r="L194" s="33"/>
      <c r="M194" s="139" t="s">
        <v>19</v>
      </c>
      <c r="N194" s="140" t="s">
        <v>40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167</v>
      </c>
      <c r="AT194" s="143" t="s">
        <v>162</v>
      </c>
      <c r="AU194" s="143" t="s">
        <v>79</v>
      </c>
      <c r="AY194" s="18" t="s">
        <v>160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77</v>
      </c>
      <c r="BK194" s="144">
        <f>ROUND(I194*H194,2)</f>
        <v>0</v>
      </c>
      <c r="BL194" s="18" t="s">
        <v>167</v>
      </c>
      <c r="BM194" s="143" t="s">
        <v>3657</v>
      </c>
    </row>
    <row r="195" spans="2:65" s="1" customFormat="1" ht="11.25">
      <c r="B195" s="33"/>
      <c r="D195" s="145" t="s">
        <v>169</v>
      </c>
      <c r="F195" s="146" t="s">
        <v>3374</v>
      </c>
      <c r="I195" s="147"/>
      <c r="L195" s="33"/>
      <c r="M195" s="148"/>
      <c r="T195" s="54"/>
      <c r="AT195" s="18" t="s">
        <v>169</v>
      </c>
      <c r="AU195" s="18" t="s">
        <v>79</v>
      </c>
    </row>
    <row r="196" spans="2:65" s="1" customFormat="1" ht="16.5" customHeight="1">
      <c r="B196" s="33"/>
      <c r="C196" s="132" t="s">
        <v>338</v>
      </c>
      <c r="D196" s="132" t="s">
        <v>162</v>
      </c>
      <c r="E196" s="133" t="s">
        <v>3376</v>
      </c>
      <c r="F196" s="134" t="s">
        <v>3377</v>
      </c>
      <c r="G196" s="135" t="s">
        <v>3296</v>
      </c>
      <c r="H196" s="136">
        <v>2</v>
      </c>
      <c r="I196" s="137"/>
      <c r="J196" s="138">
        <f>ROUND(I196*H196,2)</f>
        <v>0</v>
      </c>
      <c r="K196" s="134" t="s">
        <v>19</v>
      </c>
      <c r="L196" s="33"/>
      <c r="M196" s="139" t="s">
        <v>19</v>
      </c>
      <c r="N196" s="140" t="s">
        <v>40</v>
      </c>
      <c r="P196" s="141">
        <f>O196*H196</f>
        <v>0</v>
      </c>
      <c r="Q196" s="141">
        <v>0</v>
      </c>
      <c r="R196" s="141">
        <f>Q196*H196</f>
        <v>0</v>
      </c>
      <c r="S196" s="141">
        <v>0</v>
      </c>
      <c r="T196" s="142">
        <f>S196*H196</f>
        <v>0</v>
      </c>
      <c r="AR196" s="143" t="s">
        <v>167</v>
      </c>
      <c r="AT196" s="143" t="s">
        <v>162</v>
      </c>
      <c r="AU196" s="143" t="s">
        <v>79</v>
      </c>
      <c r="AY196" s="18" t="s">
        <v>160</v>
      </c>
      <c r="BE196" s="144">
        <f>IF(N196="základní",J196,0)</f>
        <v>0</v>
      </c>
      <c r="BF196" s="144">
        <f>IF(N196="snížená",J196,0)</f>
        <v>0</v>
      </c>
      <c r="BG196" s="144">
        <f>IF(N196="zákl. přenesená",J196,0)</f>
        <v>0</v>
      </c>
      <c r="BH196" s="144">
        <f>IF(N196="sníž. přenesená",J196,0)</f>
        <v>0</v>
      </c>
      <c r="BI196" s="144">
        <f>IF(N196="nulová",J196,0)</f>
        <v>0</v>
      </c>
      <c r="BJ196" s="18" t="s">
        <v>77</v>
      </c>
      <c r="BK196" s="144">
        <f>ROUND(I196*H196,2)</f>
        <v>0</v>
      </c>
      <c r="BL196" s="18" t="s">
        <v>167</v>
      </c>
      <c r="BM196" s="143" t="s">
        <v>3658</v>
      </c>
    </row>
    <row r="197" spans="2:65" s="1" customFormat="1" ht="11.25">
      <c r="B197" s="33"/>
      <c r="D197" s="145" t="s">
        <v>169</v>
      </c>
      <c r="F197" s="146" t="s">
        <v>3377</v>
      </c>
      <c r="I197" s="147"/>
      <c r="L197" s="33"/>
      <c r="M197" s="148"/>
      <c r="T197" s="54"/>
      <c r="AT197" s="18" t="s">
        <v>169</v>
      </c>
      <c r="AU197" s="18" t="s">
        <v>79</v>
      </c>
    </row>
    <row r="198" spans="2:65" s="1" customFormat="1" ht="16.5" customHeight="1">
      <c r="B198" s="33"/>
      <c r="C198" s="132" t="s">
        <v>344</v>
      </c>
      <c r="D198" s="132" t="s">
        <v>162</v>
      </c>
      <c r="E198" s="133" t="s">
        <v>3379</v>
      </c>
      <c r="F198" s="134" t="s">
        <v>3380</v>
      </c>
      <c r="G198" s="135" t="s">
        <v>3296</v>
      </c>
      <c r="H198" s="136">
        <v>15</v>
      </c>
      <c r="I198" s="137"/>
      <c r="J198" s="138">
        <f>ROUND(I198*H198,2)</f>
        <v>0</v>
      </c>
      <c r="K198" s="134" t="s">
        <v>19</v>
      </c>
      <c r="L198" s="33"/>
      <c r="M198" s="139" t="s">
        <v>19</v>
      </c>
      <c r="N198" s="140" t="s">
        <v>40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167</v>
      </c>
      <c r="AT198" s="143" t="s">
        <v>162</v>
      </c>
      <c r="AU198" s="143" t="s">
        <v>79</v>
      </c>
      <c r="AY198" s="18" t="s">
        <v>160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77</v>
      </c>
      <c r="BK198" s="144">
        <f>ROUND(I198*H198,2)</f>
        <v>0</v>
      </c>
      <c r="BL198" s="18" t="s">
        <v>167</v>
      </c>
      <c r="BM198" s="143" t="s">
        <v>3659</v>
      </c>
    </row>
    <row r="199" spans="2:65" s="1" customFormat="1" ht="11.25">
      <c r="B199" s="33"/>
      <c r="D199" s="145" t="s">
        <v>169</v>
      </c>
      <c r="F199" s="146" t="s">
        <v>3380</v>
      </c>
      <c r="I199" s="147"/>
      <c r="L199" s="33"/>
      <c r="M199" s="148"/>
      <c r="T199" s="54"/>
      <c r="AT199" s="18" t="s">
        <v>169</v>
      </c>
      <c r="AU199" s="18" t="s">
        <v>79</v>
      </c>
    </row>
    <row r="200" spans="2:65" s="1" customFormat="1" ht="16.5" customHeight="1">
      <c r="B200" s="33"/>
      <c r="C200" s="132" t="s">
        <v>357</v>
      </c>
      <c r="D200" s="132" t="s">
        <v>162</v>
      </c>
      <c r="E200" s="133" t="s">
        <v>3382</v>
      </c>
      <c r="F200" s="134" t="s">
        <v>3383</v>
      </c>
      <c r="G200" s="135" t="s">
        <v>3296</v>
      </c>
      <c r="H200" s="136">
        <v>1</v>
      </c>
      <c r="I200" s="137"/>
      <c r="J200" s="138">
        <f>ROUND(I200*H200,2)</f>
        <v>0</v>
      </c>
      <c r="K200" s="134" t="s">
        <v>19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167</v>
      </c>
      <c r="AT200" s="143" t="s">
        <v>162</v>
      </c>
      <c r="AU200" s="143" t="s">
        <v>79</v>
      </c>
      <c r="AY200" s="18" t="s">
        <v>160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77</v>
      </c>
      <c r="BK200" s="144">
        <f>ROUND(I200*H200,2)</f>
        <v>0</v>
      </c>
      <c r="BL200" s="18" t="s">
        <v>167</v>
      </c>
      <c r="BM200" s="143" t="s">
        <v>3660</v>
      </c>
    </row>
    <row r="201" spans="2:65" s="1" customFormat="1" ht="11.25">
      <c r="B201" s="33"/>
      <c r="D201" s="145" t="s">
        <v>169</v>
      </c>
      <c r="F201" s="146" t="s">
        <v>3383</v>
      </c>
      <c r="I201" s="147"/>
      <c r="L201" s="33"/>
      <c r="M201" s="148"/>
      <c r="T201" s="54"/>
      <c r="AT201" s="18" t="s">
        <v>169</v>
      </c>
      <c r="AU201" s="18" t="s">
        <v>79</v>
      </c>
    </row>
    <row r="202" spans="2:65" s="1" customFormat="1" ht="16.5" customHeight="1">
      <c r="B202" s="33"/>
      <c r="C202" s="132" t="s">
        <v>363</v>
      </c>
      <c r="D202" s="132" t="s">
        <v>162</v>
      </c>
      <c r="E202" s="133" t="s">
        <v>3385</v>
      </c>
      <c r="F202" s="134" t="s">
        <v>3386</v>
      </c>
      <c r="G202" s="135" t="s">
        <v>3296</v>
      </c>
      <c r="H202" s="136">
        <v>2</v>
      </c>
      <c r="I202" s="137"/>
      <c r="J202" s="138">
        <f>ROUND(I202*H202,2)</f>
        <v>0</v>
      </c>
      <c r="K202" s="134" t="s">
        <v>19</v>
      </c>
      <c r="L202" s="33"/>
      <c r="M202" s="139" t="s">
        <v>19</v>
      </c>
      <c r="N202" s="140" t="s">
        <v>40</v>
      </c>
      <c r="P202" s="141">
        <f>O202*H202</f>
        <v>0</v>
      </c>
      <c r="Q202" s="141">
        <v>0</v>
      </c>
      <c r="R202" s="141">
        <f>Q202*H202</f>
        <v>0</v>
      </c>
      <c r="S202" s="141">
        <v>0</v>
      </c>
      <c r="T202" s="142">
        <f>S202*H202</f>
        <v>0</v>
      </c>
      <c r="AR202" s="143" t="s">
        <v>167</v>
      </c>
      <c r="AT202" s="143" t="s">
        <v>162</v>
      </c>
      <c r="AU202" s="143" t="s">
        <v>79</v>
      </c>
      <c r="AY202" s="18" t="s">
        <v>160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77</v>
      </c>
      <c r="BK202" s="144">
        <f>ROUND(I202*H202,2)</f>
        <v>0</v>
      </c>
      <c r="BL202" s="18" t="s">
        <v>167</v>
      </c>
      <c r="BM202" s="143" t="s">
        <v>3661</v>
      </c>
    </row>
    <row r="203" spans="2:65" s="1" customFormat="1" ht="11.25">
      <c r="B203" s="33"/>
      <c r="D203" s="145" t="s">
        <v>169</v>
      </c>
      <c r="F203" s="146" t="s">
        <v>3386</v>
      </c>
      <c r="I203" s="147"/>
      <c r="L203" s="33"/>
      <c r="M203" s="148"/>
      <c r="T203" s="54"/>
      <c r="AT203" s="18" t="s">
        <v>169</v>
      </c>
      <c r="AU203" s="18" t="s">
        <v>79</v>
      </c>
    </row>
    <row r="204" spans="2:65" s="1" customFormat="1" ht="16.5" customHeight="1">
      <c r="B204" s="33"/>
      <c r="C204" s="132" t="s">
        <v>373</v>
      </c>
      <c r="D204" s="132" t="s">
        <v>162</v>
      </c>
      <c r="E204" s="133" t="s">
        <v>3662</v>
      </c>
      <c r="F204" s="134" t="s">
        <v>3663</v>
      </c>
      <c r="G204" s="135" t="s">
        <v>3296</v>
      </c>
      <c r="H204" s="136">
        <v>3</v>
      </c>
      <c r="I204" s="137"/>
      <c r="J204" s="138">
        <f>ROUND(I204*H204,2)</f>
        <v>0</v>
      </c>
      <c r="K204" s="134" t="s">
        <v>19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167</v>
      </c>
      <c r="AT204" s="143" t="s">
        <v>162</v>
      </c>
      <c r="AU204" s="143" t="s">
        <v>79</v>
      </c>
      <c r="AY204" s="18" t="s">
        <v>160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77</v>
      </c>
      <c r="BK204" s="144">
        <f>ROUND(I204*H204,2)</f>
        <v>0</v>
      </c>
      <c r="BL204" s="18" t="s">
        <v>167</v>
      </c>
      <c r="BM204" s="143" t="s">
        <v>3664</v>
      </c>
    </row>
    <row r="205" spans="2:65" s="1" customFormat="1" ht="11.25">
      <c r="B205" s="33"/>
      <c r="D205" s="145" t="s">
        <v>169</v>
      </c>
      <c r="F205" s="146" t="s">
        <v>3663</v>
      </c>
      <c r="I205" s="147"/>
      <c r="L205" s="33"/>
      <c r="M205" s="148"/>
      <c r="T205" s="54"/>
      <c r="AT205" s="18" t="s">
        <v>169</v>
      </c>
      <c r="AU205" s="18" t="s">
        <v>79</v>
      </c>
    </row>
    <row r="206" spans="2:65" s="11" customFormat="1" ht="22.9" customHeight="1">
      <c r="B206" s="120"/>
      <c r="D206" s="121" t="s">
        <v>68</v>
      </c>
      <c r="E206" s="130" t="s">
        <v>3388</v>
      </c>
      <c r="F206" s="130" t="s">
        <v>3389</v>
      </c>
      <c r="I206" s="123"/>
      <c r="J206" s="131">
        <f>BK206</f>
        <v>0</v>
      </c>
      <c r="L206" s="120"/>
      <c r="M206" s="125"/>
      <c r="P206" s="126">
        <f>SUM(P207:P208)</f>
        <v>0</v>
      </c>
      <c r="R206" s="126">
        <f>SUM(R207:R208)</f>
        <v>0</v>
      </c>
      <c r="T206" s="127">
        <f>SUM(T207:T208)</f>
        <v>0</v>
      </c>
      <c r="AR206" s="121" t="s">
        <v>77</v>
      </c>
      <c r="AT206" s="128" t="s">
        <v>68</v>
      </c>
      <c r="AU206" s="128" t="s">
        <v>77</v>
      </c>
      <c r="AY206" s="121" t="s">
        <v>160</v>
      </c>
      <c r="BK206" s="129">
        <f>SUM(BK207:BK208)</f>
        <v>0</v>
      </c>
    </row>
    <row r="207" spans="2:65" s="1" customFormat="1" ht="16.5" customHeight="1">
      <c r="B207" s="33"/>
      <c r="C207" s="132" t="s">
        <v>378</v>
      </c>
      <c r="D207" s="132" t="s">
        <v>162</v>
      </c>
      <c r="E207" s="133" t="s">
        <v>3665</v>
      </c>
      <c r="F207" s="134" t="s">
        <v>3391</v>
      </c>
      <c r="G207" s="135" t="s">
        <v>3392</v>
      </c>
      <c r="H207" s="136">
        <v>1</v>
      </c>
      <c r="I207" s="137"/>
      <c r="J207" s="138">
        <f>ROUND(I207*H207,2)</f>
        <v>0</v>
      </c>
      <c r="K207" s="134" t="s">
        <v>19</v>
      </c>
      <c r="L207" s="33"/>
      <c r="M207" s="139" t="s">
        <v>19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167</v>
      </c>
      <c r="AT207" s="143" t="s">
        <v>162</v>
      </c>
      <c r="AU207" s="143" t="s">
        <v>79</v>
      </c>
      <c r="AY207" s="18" t="s">
        <v>160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77</v>
      </c>
      <c r="BK207" s="144">
        <f>ROUND(I207*H207,2)</f>
        <v>0</v>
      </c>
      <c r="BL207" s="18" t="s">
        <v>167</v>
      </c>
      <c r="BM207" s="143" t="s">
        <v>3666</v>
      </c>
    </row>
    <row r="208" spans="2:65" s="1" customFormat="1" ht="11.25">
      <c r="B208" s="33"/>
      <c r="D208" s="145" t="s">
        <v>169</v>
      </c>
      <c r="F208" s="146" t="s">
        <v>3391</v>
      </c>
      <c r="I208" s="147"/>
      <c r="L208" s="33"/>
      <c r="M208" s="148"/>
      <c r="T208" s="54"/>
      <c r="AT208" s="18" t="s">
        <v>169</v>
      </c>
      <c r="AU208" s="18" t="s">
        <v>79</v>
      </c>
    </row>
    <row r="209" spans="2:65" s="11" customFormat="1" ht="25.9" customHeight="1">
      <c r="B209" s="120"/>
      <c r="D209" s="121" t="s">
        <v>68</v>
      </c>
      <c r="E209" s="122" t="s">
        <v>3394</v>
      </c>
      <c r="F209" s="122" t="s">
        <v>3395</v>
      </c>
      <c r="I209" s="123"/>
      <c r="J209" s="124">
        <f>BK209</f>
        <v>0</v>
      </c>
      <c r="L209" s="120"/>
      <c r="M209" s="125"/>
      <c r="P209" s="126">
        <f>P210+P242</f>
        <v>0</v>
      </c>
      <c r="R209" s="126">
        <f>R210+R242</f>
        <v>0</v>
      </c>
      <c r="T209" s="127">
        <f>T210+T242</f>
        <v>0</v>
      </c>
      <c r="AR209" s="121" t="s">
        <v>77</v>
      </c>
      <c r="AT209" s="128" t="s">
        <v>68</v>
      </c>
      <c r="AU209" s="128" t="s">
        <v>69</v>
      </c>
      <c r="AY209" s="121" t="s">
        <v>160</v>
      </c>
      <c r="BK209" s="129">
        <f>BK210+BK242</f>
        <v>0</v>
      </c>
    </row>
    <row r="210" spans="2:65" s="11" customFormat="1" ht="22.9" customHeight="1">
      <c r="B210" s="120"/>
      <c r="D210" s="121" t="s">
        <v>68</v>
      </c>
      <c r="E210" s="130" t="s">
        <v>3396</v>
      </c>
      <c r="F210" s="130" t="s">
        <v>3397</v>
      </c>
      <c r="I210" s="123"/>
      <c r="J210" s="131">
        <f>BK210</f>
        <v>0</v>
      </c>
      <c r="L210" s="120"/>
      <c r="M210" s="125"/>
      <c r="P210" s="126">
        <f>P211+P214+P217+P220+P225+P232+P235</f>
        <v>0</v>
      </c>
      <c r="R210" s="126">
        <f>R211+R214+R217+R220+R225+R232+R235</f>
        <v>0</v>
      </c>
      <c r="T210" s="127">
        <f>T211+T214+T217+T220+T225+T232+T235</f>
        <v>0</v>
      </c>
      <c r="AR210" s="121" t="s">
        <v>77</v>
      </c>
      <c r="AT210" s="128" t="s">
        <v>68</v>
      </c>
      <c r="AU210" s="128" t="s">
        <v>77</v>
      </c>
      <c r="AY210" s="121" t="s">
        <v>160</v>
      </c>
      <c r="BK210" s="129">
        <f>BK211+BK214+BK217+BK220+BK225+BK232+BK235</f>
        <v>0</v>
      </c>
    </row>
    <row r="211" spans="2:65" s="11" customFormat="1" ht="20.85" customHeight="1">
      <c r="B211" s="120"/>
      <c r="D211" s="121" t="s">
        <v>68</v>
      </c>
      <c r="E211" s="130" t="s">
        <v>3398</v>
      </c>
      <c r="F211" s="130" t="s">
        <v>3667</v>
      </c>
      <c r="I211" s="123"/>
      <c r="J211" s="131">
        <f>BK211</f>
        <v>0</v>
      </c>
      <c r="L211" s="120"/>
      <c r="M211" s="125"/>
      <c r="P211" s="126">
        <f>SUM(P212:P213)</f>
        <v>0</v>
      </c>
      <c r="R211" s="126">
        <f>SUM(R212:R213)</f>
        <v>0</v>
      </c>
      <c r="T211" s="127">
        <f>SUM(T212:T213)</f>
        <v>0</v>
      </c>
      <c r="AR211" s="121" t="s">
        <v>77</v>
      </c>
      <c r="AT211" s="128" t="s">
        <v>68</v>
      </c>
      <c r="AU211" s="128" t="s">
        <v>79</v>
      </c>
      <c r="AY211" s="121" t="s">
        <v>160</v>
      </c>
      <c r="BK211" s="129">
        <f>SUM(BK212:BK213)</f>
        <v>0</v>
      </c>
    </row>
    <row r="212" spans="2:65" s="1" customFormat="1" ht="16.5" customHeight="1">
      <c r="B212" s="33"/>
      <c r="C212" s="132" t="s">
        <v>384</v>
      </c>
      <c r="D212" s="132" t="s">
        <v>162</v>
      </c>
      <c r="E212" s="133" t="s">
        <v>3400</v>
      </c>
      <c r="F212" s="134" t="s">
        <v>3401</v>
      </c>
      <c r="G212" s="135" t="s">
        <v>3296</v>
      </c>
      <c r="H212" s="136">
        <v>1</v>
      </c>
      <c r="I212" s="137"/>
      <c r="J212" s="138">
        <f>ROUND(I212*H212,2)</f>
        <v>0</v>
      </c>
      <c r="K212" s="134" t="s">
        <v>19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167</v>
      </c>
      <c r="AT212" s="143" t="s">
        <v>162</v>
      </c>
      <c r="AU212" s="143" t="s">
        <v>178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3668</v>
      </c>
    </row>
    <row r="213" spans="2:65" s="1" customFormat="1" ht="11.25">
      <c r="B213" s="33"/>
      <c r="D213" s="145" t="s">
        <v>169</v>
      </c>
      <c r="F213" s="146" t="s">
        <v>3401</v>
      </c>
      <c r="I213" s="147"/>
      <c r="L213" s="33"/>
      <c r="M213" s="148"/>
      <c r="T213" s="54"/>
      <c r="AT213" s="18" t="s">
        <v>169</v>
      </c>
      <c r="AU213" s="18" t="s">
        <v>178</v>
      </c>
    </row>
    <row r="214" spans="2:65" s="11" customFormat="1" ht="20.85" customHeight="1">
      <c r="B214" s="120"/>
      <c r="D214" s="121" t="s">
        <v>68</v>
      </c>
      <c r="E214" s="130" t="s">
        <v>3403</v>
      </c>
      <c r="F214" s="130" t="s">
        <v>3404</v>
      </c>
      <c r="I214" s="123"/>
      <c r="J214" s="131">
        <f>BK214</f>
        <v>0</v>
      </c>
      <c r="L214" s="120"/>
      <c r="M214" s="125"/>
      <c r="P214" s="126">
        <f>SUM(P215:P216)</f>
        <v>0</v>
      </c>
      <c r="R214" s="126">
        <f>SUM(R215:R216)</f>
        <v>0</v>
      </c>
      <c r="T214" s="127">
        <f>SUM(T215:T216)</f>
        <v>0</v>
      </c>
      <c r="AR214" s="121" t="s">
        <v>77</v>
      </c>
      <c r="AT214" s="128" t="s">
        <v>68</v>
      </c>
      <c r="AU214" s="128" t="s">
        <v>79</v>
      </c>
      <c r="AY214" s="121" t="s">
        <v>160</v>
      </c>
      <c r="BK214" s="129">
        <f>SUM(BK215:BK216)</f>
        <v>0</v>
      </c>
    </row>
    <row r="215" spans="2:65" s="1" customFormat="1" ht="16.5" customHeight="1">
      <c r="B215" s="33"/>
      <c r="C215" s="132" t="s">
        <v>390</v>
      </c>
      <c r="D215" s="132" t="s">
        <v>162</v>
      </c>
      <c r="E215" s="133" t="s">
        <v>3405</v>
      </c>
      <c r="F215" s="134" t="s">
        <v>3406</v>
      </c>
      <c r="G215" s="135" t="s">
        <v>3296</v>
      </c>
      <c r="H215" s="136">
        <v>4</v>
      </c>
      <c r="I215" s="137"/>
      <c r="J215" s="138">
        <f>ROUND(I215*H215,2)</f>
        <v>0</v>
      </c>
      <c r="K215" s="134" t="s">
        <v>19</v>
      </c>
      <c r="L215" s="33"/>
      <c r="M215" s="139" t="s">
        <v>19</v>
      </c>
      <c r="N215" s="140" t="s">
        <v>40</v>
      </c>
      <c r="P215" s="141">
        <f>O215*H215</f>
        <v>0</v>
      </c>
      <c r="Q215" s="141">
        <v>0</v>
      </c>
      <c r="R215" s="141">
        <f>Q215*H215</f>
        <v>0</v>
      </c>
      <c r="S215" s="141">
        <v>0</v>
      </c>
      <c r="T215" s="142">
        <f>S215*H215</f>
        <v>0</v>
      </c>
      <c r="AR215" s="143" t="s">
        <v>167</v>
      </c>
      <c r="AT215" s="143" t="s">
        <v>162</v>
      </c>
      <c r="AU215" s="143" t="s">
        <v>178</v>
      </c>
      <c r="AY215" s="18" t="s">
        <v>160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77</v>
      </c>
      <c r="BK215" s="144">
        <f>ROUND(I215*H215,2)</f>
        <v>0</v>
      </c>
      <c r="BL215" s="18" t="s">
        <v>167</v>
      </c>
      <c r="BM215" s="143" t="s">
        <v>3669</v>
      </c>
    </row>
    <row r="216" spans="2:65" s="1" customFormat="1" ht="11.25">
      <c r="B216" s="33"/>
      <c r="D216" s="145" t="s">
        <v>169</v>
      </c>
      <c r="F216" s="146" t="s">
        <v>3406</v>
      </c>
      <c r="I216" s="147"/>
      <c r="L216" s="33"/>
      <c r="M216" s="148"/>
      <c r="T216" s="54"/>
      <c r="AT216" s="18" t="s">
        <v>169</v>
      </c>
      <c r="AU216" s="18" t="s">
        <v>178</v>
      </c>
    </row>
    <row r="217" spans="2:65" s="11" customFormat="1" ht="20.85" customHeight="1">
      <c r="B217" s="120"/>
      <c r="D217" s="121" t="s">
        <v>68</v>
      </c>
      <c r="E217" s="130" t="s">
        <v>3408</v>
      </c>
      <c r="F217" s="130" t="s">
        <v>3409</v>
      </c>
      <c r="I217" s="123"/>
      <c r="J217" s="131">
        <f>BK217</f>
        <v>0</v>
      </c>
      <c r="L217" s="120"/>
      <c r="M217" s="125"/>
      <c r="P217" s="126">
        <f>SUM(P218:P219)</f>
        <v>0</v>
      </c>
      <c r="R217" s="126">
        <f>SUM(R218:R219)</f>
        <v>0</v>
      </c>
      <c r="T217" s="127">
        <f>SUM(T218:T219)</f>
        <v>0</v>
      </c>
      <c r="AR217" s="121" t="s">
        <v>77</v>
      </c>
      <c r="AT217" s="128" t="s">
        <v>68</v>
      </c>
      <c r="AU217" s="128" t="s">
        <v>79</v>
      </c>
      <c r="AY217" s="121" t="s">
        <v>160</v>
      </c>
      <c r="BK217" s="129">
        <f>SUM(BK218:BK219)</f>
        <v>0</v>
      </c>
    </row>
    <row r="218" spans="2:65" s="1" customFormat="1" ht="16.5" customHeight="1">
      <c r="B218" s="33"/>
      <c r="C218" s="132" t="s">
        <v>399</v>
      </c>
      <c r="D218" s="132" t="s">
        <v>162</v>
      </c>
      <c r="E218" s="133" t="s">
        <v>3412</v>
      </c>
      <c r="F218" s="134" t="s">
        <v>3670</v>
      </c>
      <c r="G218" s="135" t="s">
        <v>3296</v>
      </c>
      <c r="H218" s="136">
        <v>4</v>
      </c>
      <c r="I218" s="137"/>
      <c r="J218" s="138">
        <f>ROUND(I218*H218,2)</f>
        <v>0</v>
      </c>
      <c r="K218" s="134" t="s">
        <v>19</v>
      </c>
      <c r="L218" s="33"/>
      <c r="M218" s="139" t="s">
        <v>19</v>
      </c>
      <c r="N218" s="140" t="s">
        <v>40</v>
      </c>
      <c r="P218" s="141">
        <f>O218*H218</f>
        <v>0</v>
      </c>
      <c r="Q218" s="141">
        <v>0</v>
      </c>
      <c r="R218" s="141">
        <f>Q218*H218</f>
        <v>0</v>
      </c>
      <c r="S218" s="141">
        <v>0</v>
      </c>
      <c r="T218" s="142">
        <f>S218*H218</f>
        <v>0</v>
      </c>
      <c r="AR218" s="143" t="s">
        <v>167</v>
      </c>
      <c r="AT218" s="143" t="s">
        <v>162</v>
      </c>
      <c r="AU218" s="143" t="s">
        <v>178</v>
      </c>
      <c r="AY218" s="18" t="s">
        <v>160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77</v>
      </c>
      <c r="BK218" s="144">
        <f>ROUND(I218*H218,2)</f>
        <v>0</v>
      </c>
      <c r="BL218" s="18" t="s">
        <v>167</v>
      </c>
      <c r="BM218" s="143" t="s">
        <v>3671</v>
      </c>
    </row>
    <row r="219" spans="2:65" s="1" customFormat="1" ht="11.25">
      <c r="B219" s="33"/>
      <c r="D219" s="145" t="s">
        <v>169</v>
      </c>
      <c r="F219" s="146" t="s">
        <v>3670</v>
      </c>
      <c r="I219" s="147"/>
      <c r="L219" s="33"/>
      <c r="M219" s="148"/>
      <c r="T219" s="54"/>
      <c r="AT219" s="18" t="s">
        <v>169</v>
      </c>
      <c r="AU219" s="18" t="s">
        <v>178</v>
      </c>
    </row>
    <row r="220" spans="2:65" s="11" customFormat="1" ht="20.85" customHeight="1">
      <c r="B220" s="120"/>
      <c r="D220" s="121" t="s">
        <v>68</v>
      </c>
      <c r="E220" s="130" t="s">
        <v>3415</v>
      </c>
      <c r="F220" s="130" t="s">
        <v>3416</v>
      </c>
      <c r="I220" s="123"/>
      <c r="J220" s="131">
        <f>BK220</f>
        <v>0</v>
      </c>
      <c r="L220" s="120"/>
      <c r="M220" s="125"/>
      <c r="P220" s="126">
        <f>SUM(P221:P224)</f>
        <v>0</v>
      </c>
      <c r="R220" s="126">
        <f>SUM(R221:R224)</f>
        <v>0</v>
      </c>
      <c r="T220" s="127">
        <f>SUM(T221:T224)</f>
        <v>0</v>
      </c>
      <c r="AR220" s="121" t="s">
        <v>77</v>
      </c>
      <c r="AT220" s="128" t="s">
        <v>68</v>
      </c>
      <c r="AU220" s="128" t="s">
        <v>79</v>
      </c>
      <c r="AY220" s="121" t="s">
        <v>160</v>
      </c>
      <c r="BK220" s="129">
        <f>SUM(BK221:BK224)</f>
        <v>0</v>
      </c>
    </row>
    <row r="221" spans="2:65" s="1" customFormat="1" ht="16.5" customHeight="1">
      <c r="B221" s="33"/>
      <c r="C221" s="132" t="s">
        <v>403</v>
      </c>
      <c r="D221" s="132" t="s">
        <v>162</v>
      </c>
      <c r="E221" s="133" t="s">
        <v>3417</v>
      </c>
      <c r="F221" s="134" t="s">
        <v>3418</v>
      </c>
      <c r="G221" s="135" t="s">
        <v>298</v>
      </c>
      <c r="H221" s="136">
        <v>195</v>
      </c>
      <c r="I221" s="137"/>
      <c r="J221" s="138">
        <f>ROUND(I221*H221,2)</f>
        <v>0</v>
      </c>
      <c r="K221" s="134" t="s">
        <v>19</v>
      </c>
      <c r="L221" s="33"/>
      <c r="M221" s="139" t="s">
        <v>19</v>
      </c>
      <c r="N221" s="140" t="s">
        <v>40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167</v>
      </c>
      <c r="AT221" s="143" t="s">
        <v>162</v>
      </c>
      <c r="AU221" s="143" t="s">
        <v>178</v>
      </c>
      <c r="AY221" s="18" t="s">
        <v>160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77</v>
      </c>
      <c r="BK221" s="144">
        <f>ROUND(I221*H221,2)</f>
        <v>0</v>
      </c>
      <c r="BL221" s="18" t="s">
        <v>167</v>
      </c>
      <c r="BM221" s="143" t="s">
        <v>3672</v>
      </c>
    </row>
    <row r="222" spans="2:65" s="1" customFormat="1" ht="11.25">
      <c r="B222" s="33"/>
      <c r="D222" s="145" t="s">
        <v>169</v>
      </c>
      <c r="F222" s="146" t="s">
        <v>3418</v>
      </c>
      <c r="I222" s="147"/>
      <c r="L222" s="33"/>
      <c r="M222" s="148"/>
      <c r="T222" s="54"/>
      <c r="AT222" s="18" t="s">
        <v>169</v>
      </c>
      <c r="AU222" s="18" t="s">
        <v>178</v>
      </c>
    </row>
    <row r="223" spans="2:65" s="1" customFormat="1" ht="16.5" customHeight="1">
      <c r="B223" s="33"/>
      <c r="C223" s="132" t="s">
        <v>406</v>
      </c>
      <c r="D223" s="132" t="s">
        <v>162</v>
      </c>
      <c r="E223" s="133" t="s">
        <v>3673</v>
      </c>
      <c r="F223" s="134" t="s">
        <v>3674</v>
      </c>
      <c r="G223" s="135" t="s">
        <v>298</v>
      </c>
      <c r="H223" s="136">
        <v>125</v>
      </c>
      <c r="I223" s="137"/>
      <c r="J223" s="138">
        <f>ROUND(I223*H223,2)</f>
        <v>0</v>
      </c>
      <c r="K223" s="134" t="s">
        <v>19</v>
      </c>
      <c r="L223" s="33"/>
      <c r="M223" s="139" t="s">
        <v>19</v>
      </c>
      <c r="N223" s="140" t="s">
        <v>40</v>
      </c>
      <c r="P223" s="141">
        <f>O223*H223</f>
        <v>0</v>
      </c>
      <c r="Q223" s="141">
        <v>0</v>
      </c>
      <c r="R223" s="141">
        <f>Q223*H223</f>
        <v>0</v>
      </c>
      <c r="S223" s="141">
        <v>0</v>
      </c>
      <c r="T223" s="142">
        <f>S223*H223</f>
        <v>0</v>
      </c>
      <c r="AR223" s="143" t="s">
        <v>167</v>
      </c>
      <c r="AT223" s="143" t="s">
        <v>162</v>
      </c>
      <c r="AU223" s="143" t="s">
        <v>178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3675</v>
      </c>
    </row>
    <row r="224" spans="2:65" s="1" customFormat="1" ht="11.25">
      <c r="B224" s="33"/>
      <c r="D224" s="145" t="s">
        <v>169</v>
      </c>
      <c r="F224" s="146" t="s">
        <v>3674</v>
      </c>
      <c r="I224" s="147"/>
      <c r="L224" s="33"/>
      <c r="M224" s="148"/>
      <c r="T224" s="54"/>
      <c r="AT224" s="18" t="s">
        <v>169</v>
      </c>
      <c r="AU224" s="18" t="s">
        <v>178</v>
      </c>
    </row>
    <row r="225" spans="2:65" s="11" customFormat="1" ht="20.85" customHeight="1">
      <c r="B225" s="120"/>
      <c r="D225" s="121" t="s">
        <v>68</v>
      </c>
      <c r="E225" s="130" t="s">
        <v>3420</v>
      </c>
      <c r="F225" s="130" t="s">
        <v>3421</v>
      </c>
      <c r="I225" s="123"/>
      <c r="J225" s="131">
        <f>BK225</f>
        <v>0</v>
      </c>
      <c r="L225" s="120"/>
      <c r="M225" s="125"/>
      <c r="P225" s="126">
        <f>SUM(P226:P231)</f>
        <v>0</v>
      </c>
      <c r="R225" s="126">
        <f>SUM(R226:R231)</f>
        <v>0</v>
      </c>
      <c r="T225" s="127">
        <f>SUM(T226:T231)</f>
        <v>0</v>
      </c>
      <c r="AR225" s="121" t="s">
        <v>77</v>
      </c>
      <c r="AT225" s="128" t="s">
        <v>68</v>
      </c>
      <c r="AU225" s="128" t="s">
        <v>79</v>
      </c>
      <c r="AY225" s="121" t="s">
        <v>160</v>
      </c>
      <c r="BK225" s="129">
        <f>SUM(BK226:BK231)</f>
        <v>0</v>
      </c>
    </row>
    <row r="226" spans="2:65" s="1" customFormat="1" ht="16.5" customHeight="1">
      <c r="B226" s="33"/>
      <c r="C226" s="132" t="s">
        <v>409</v>
      </c>
      <c r="D226" s="132" t="s">
        <v>162</v>
      </c>
      <c r="E226" s="133" t="s">
        <v>3422</v>
      </c>
      <c r="F226" s="134" t="s">
        <v>3423</v>
      </c>
      <c r="G226" s="135" t="s">
        <v>3296</v>
      </c>
      <c r="H226" s="136">
        <v>6</v>
      </c>
      <c r="I226" s="137"/>
      <c r="J226" s="138">
        <f>ROUND(I226*H226,2)</f>
        <v>0</v>
      </c>
      <c r="K226" s="134" t="s">
        <v>19</v>
      </c>
      <c r="L226" s="33"/>
      <c r="M226" s="139" t="s">
        <v>19</v>
      </c>
      <c r="N226" s="140" t="s">
        <v>40</v>
      </c>
      <c r="P226" s="141">
        <f>O226*H226</f>
        <v>0</v>
      </c>
      <c r="Q226" s="141">
        <v>0</v>
      </c>
      <c r="R226" s="141">
        <f>Q226*H226</f>
        <v>0</v>
      </c>
      <c r="S226" s="141">
        <v>0</v>
      </c>
      <c r="T226" s="142">
        <f>S226*H226</f>
        <v>0</v>
      </c>
      <c r="AR226" s="143" t="s">
        <v>167</v>
      </c>
      <c r="AT226" s="143" t="s">
        <v>162</v>
      </c>
      <c r="AU226" s="143" t="s">
        <v>178</v>
      </c>
      <c r="AY226" s="18" t="s">
        <v>160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8" t="s">
        <v>77</v>
      </c>
      <c r="BK226" s="144">
        <f>ROUND(I226*H226,2)</f>
        <v>0</v>
      </c>
      <c r="BL226" s="18" t="s">
        <v>167</v>
      </c>
      <c r="BM226" s="143" t="s">
        <v>3676</v>
      </c>
    </row>
    <row r="227" spans="2:65" s="1" customFormat="1" ht="11.25">
      <c r="B227" s="33"/>
      <c r="D227" s="145" t="s">
        <v>169</v>
      </c>
      <c r="F227" s="146" t="s">
        <v>3425</v>
      </c>
      <c r="I227" s="147"/>
      <c r="L227" s="33"/>
      <c r="M227" s="148"/>
      <c r="T227" s="54"/>
      <c r="AT227" s="18" t="s">
        <v>169</v>
      </c>
      <c r="AU227" s="18" t="s">
        <v>178</v>
      </c>
    </row>
    <row r="228" spans="2:65" s="1" customFormat="1" ht="16.5" customHeight="1">
      <c r="B228" s="33"/>
      <c r="C228" s="132" t="s">
        <v>415</v>
      </c>
      <c r="D228" s="132" t="s">
        <v>162</v>
      </c>
      <c r="E228" s="133" t="s">
        <v>3677</v>
      </c>
      <c r="F228" s="134" t="s">
        <v>3678</v>
      </c>
      <c r="G228" s="135" t="s">
        <v>3296</v>
      </c>
      <c r="H228" s="136">
        <v>16</v>
      </c>
      <c r="I228" s="137"/>
      <c r="J228" s="138">
        <f>ROUND(I228*H228,2)</f>
        <v>0</v>
      </c>
      <c r="K228" s="134" t="s">
        <v>19</v>
      </c>
      <c r="L228" s="33"/>
      <c r="M228" s="139" t="s">
        <v>19</v>
      </c>
      <c r="N228" s="140" t="s">
        <v>40</v>
      </c>
      <c r="P228" s="141">
        <f>O228*H228</f>
        <v>0</v>
      </c>
      <c r="Q228" s="141">
        <v>0</v>
      </c>
      <c r="R228" s="141">
        <f>Q228*H228</f>
        <v>0</v>
      </c>
      <c r="S228" s="141">
        <v>0</v>
      </c>
      <c r="T228" s="142">
        <f>S228*H228</f>
        <v>0</v>
      </c>
      <c r="AR228" s="143" t="s">
        <v>167</v>
      </c>
      <c r="AT228" s="143" t="s">
        <v>162</v>
      </c>
      <c r="AU228" s="143" t="s">
        <v>178</v>
      </c>
      <c r="AY228" s="18" t="s">
        <v>160</v>
      </c>
      <c r="BE228" s="144">
        <f>IF(N228="základní",J228,0)</f>
        <v>0</v>
      </c>
      <c r="BF228" s="144">
        <f>IF(N228="snížená",J228,0)</f>
        <v>0</v>
      </c>
      <c r="BG228" s="144">
        <f>IF(N228="zákl. přenesená",J228,0)</f>
        <v>0</v>
      </c>
      <c r="BH228" s="144">
        <f>IF(N228="sníž. přenesená",J228,0)</f>
        <v>0</v>
      </c>
      <c r="BI228" s="144">
        <f>IF(N228="nulová",J228,0)</f>
        <v>0</v>
      </c>
      <c r="BJ228" s="18" t="s">
        <v>77</v>
      </c>
      <c r="BK228" s="144">
        <f>ROUND(I228*H228,2)</f>
        <v>0</v>
      </c>
      <c r="BL228" s="18" t="s">
        <v>167</v>
      </c>
      <c r="BM228" s="143" t="s">
        <v>3679</v>
      </c>
    </row>
    <row r="229" spans="2:65" s="1" customFormat="1" ht="11.25">
      <c r="B229" s="33"/>
      <c r="D229" s="145" t="s">
        <v>169</v>
      </c>
      <c r="F229" s="146" t="s">
        <v>3680</v>
      </c>
      <c r="I229" s="147"/>
      <c r="L229" s="33"/>
      <c r="M229" s="148"/>
      <c r="T229" s="54"/>
      <c r="AT229" s="18" t="s">
        <v>169</v>
      </c>
      <c r="AU229" s="18" t="s">
        <v>178</v>
      </c>
    </row>
    <row r="230" spans="2:65" s="1" customFormat="1" ht="16.5" customHeight="1">
      <c r="B230" s="33"/>
      <c r="C230" s="132" t="s">
        <v>420</v>
      </c>
      <c r="D230" s="132" t="s">
        <v>162</v>
      </c>
      <c r="E230" s="133" t="s">
        <v>3681</v>
      </c>
      <c r="F230" s="134" t="s">
        <v>3682</v>
      </c>
      <c r="G230" s="135" t="s">
        <v>3296</v>
      </c>
      <c r="H230" s="136">
        <v>4</v>
      </c>
      <c r="I230" s="137"/>
      <c r="J230" s="138">
        <f>ROUND(I230*H230,2)</f>
        <v>0</v>
      </c>
      <c r="K230" s="134" t="s">
        <v>19</v>
      </c>
      <c r="L230" s="33"/>
      <c r="M230" s="139" t="s">
        <v>19</v>
      </c>
      <c r="N230" s="140" t="s">
        <v>40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167</v>
      </c>
      <c r="AT230" s="143" t="s">
        <v>162</v>
      </c>
      <c r="AU230" s="143" t="s">
        <v>178</v>
      </c>
      <c r="AY230" s="18" t="s">
        <v>160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77</v>
      </c>
      <c r="BK230" s="144">
        <f>ROUND(I230*H230,2)</f>
        <v>0</v>
      </c>
      <c r="BL230" s="18" t="s">
        <v>167</v>
      </c>
      <c r="BM230" s="143" t="s">
        <v>3683</v>
      </c>
    </row>
    <row r="231" spans="2:65" s="1" customFormat="1" ht="11.25">
      <c r="B231" s="33"/>
      <c r="D231" s="145" t="s">
        <v>169</v>
      </c>
      <c r="F231" s="146" t="s">
        <v>3684</v>
      </c>
      <c r="I231" s="147"/>
      <c r="L231" s="33"/>
      <c r="M231" s="148"/>
      <c r="T231" s="54"/>
      <c r="AT231" s="18" t="s">
        <v>169</v>
      </c>
      <c r="AU231" s="18" t="s">
        <v>178</v>
      </c>
    </row>
    <row r="232" spans="2:65" s="11" customFormat="1" ht="20.85" customHeight="1">
      <c r="B232" s="120"/>
      <c r="D232" s="121" t="s">
        <v>68</v>
      </c>
      <c r="E232" s="130" t="s">
        <v>3426</v>
      </c>
      <c r="F232" s="130" t="s">
        <v>3427</v>
      </c>
      <c r="I232" s="123"/>
      <c r="J232" s="131">
        <f>BK232</f>
        <v>0</v>
      </c>
      <c r="L232" s="120"/>
      <c r="M232" s="125"/>
      <c r="P232" s="126">
        <f>SUM(P233:P234)</f>
        <v>0</v>
      </c>
      <c r="R232" s="126">
        <f>SUM(R233:R234)</f>
        <v>0</v>
      </c>
      <c r="T232" s="127">
        <f>SUM(T233:T234)</f>
        <v>0</v>
      </c>
      <c r="AR232" s="121" t="s">
        <v>77</v>
      </c>
      <c r="AT232" s="128" t="s">
        <v>68</v>
      </c>
      <c r="AU232" s="128" t="s">
        <v>79</v>
      </c>
      <c r="AY232" s="121" t="s">
        <v>160</v>
      </c>
      <c r="BK232" s="129">
        <f>SUM(BK233:BK234)</f>
        <v>0</v>
      </c>
    </row>
    <row r="233" spans="2:65" s="1" customFormat="1" ht="16.5" customHeight="1">
      <c r="B233" s="33"/>
      <c r="C233" s="132" t="s">
        <v>426</v>
      </c>
      <c r="D233" s="132" t="s">
        <v>162</v>
      </c>
      <c r="E233" s="133" t="s">
        <v>3428</v>
      </c>
      <c r="F233" s="134" t="s">
        <v>3429</v>
      </c>
      <c r="G233" s="135" t="s">
        <v>3296</v>
      </c>
      <c r="H233" s="136">
        <v>44</v>
      </c>
      <c r="I233" s="137"/>
      <c r="J233" s="138">
        <f>ROUND(I233*H233,2)</f>
        <v>0</v>
      </c>
      <c r="K233" s="134" t="s">
        <v>19</v>
      </c>
      <c r="L233" s="33"/>
      <c r="M233" s="139" t="s">
        <v>19</v>
      </c>
      <c r="N233" s="140" t="s">
        <v>40</v>
      </c>
      <c r="P233" s="141">
        <f>O233*H233</f>
        <v>0</v>
      </c>
      <c r="Q233" s="141">
        <v>0</v>
      </c>
      <c r="R233" s="141">
        <f>Q233*H233</f>
        <v>0</v>
      </c>
      <c r="S233" s="141">
        <v>0</v>
      </c>
      <c r="T233" s="142">
        <f>S233*H233</f>
        <v>0</v>
      </c>
      <c r="AR233" s="143" t="s">
        <v>167</v>
      </c>
      <c r="AT233" s="143" t="s">
        <v>162</v>
      </c>
      <c r="AU233" s="143" t="s">
        <v>178</v>
      </c>
      <c r="AY233" s="18" t="s">
        <v>160</v>
      </c>
      <c r="BE233" s="144">
        <f>IF(N233="základní",J233,0)</f>
        <v>0</v>
      </c>
      <c r="BF233" s="144">
        <f>IF(N233="snížená",J233,0)</f>
        <v>0</v>
      </c>
      <c r="BG233" s="144">
        <f>IF(N233="zákl. přenesená",J233,0)</f>
        <v>0</v>
      </c>
      <c r="BH233" s="144">
        <f>IF(N233="sníž. přenesená",J233,0)</f>
        <v>0</v>
      </c>
      <c r="BI233" s="144">
        <f>IF(N233="nulová",J233,0)</f>
        <v>0</v>
      </c>
      <c r="BJ233" s="18" t="s">
        <v>77</v>
      </c>
      <c r="BK233" s="144">
        <f>ROUND(I233*H233,2)</f>
        <v>0</v>
      </c>
      <c r="BL233" s="18" t="s">
        <v>167</v>
      </c>
      <c r="BM233" s="143" t="s">
        <v>3685</v>
      </c>
    </row>
    <row r="234" spans="2:65" s="1" customFormat="1" ht="11.25">
      <c r="B234" s="33"/>
      <c r="D234" s="145" t="s">
        <v>169</v>
      </c>
      <c r="F234" s="146" t="s">
        <v>3429</v>
      </c>
      <c r="I234" s="147"/>
      <c r="L234" s="33"/>
      <c r="M234" s="148"/>
      <c r="T234" s="54"/>
      <c r="AT234" s="18" t="s">
        <v>169</v>
      </c>
      <c r="AU234" s="18" t="s">
        <v>178</v>
      </c>
    </row>
    <row r="235" spans="2:65" s="11" customFormat="1" ht="20.85" customHeight="1">
      <c r="B235" s="120"/>
      <c r="D235" s="121" t="s">
        <v>68</v>
      </c>
      <c r="E235" s="130" t="s">
        <v>3431</v>
      </c>
      <c r="F235" s="130" t="s">
        <v>3432</v>
      </c>
      <c r="I235" s="123"/>
      <c r="J235" s="131">
        <f>BK235</f>
        <v>0</v>
      </c>
      <c r="L235" s="120"/>
      <c r="M235" s="125"/>
      <c r="P235" s="126">
        <f>SUM(P236:P241)</f>
        <v>0</v>
      </c>
      <c r="R235" s="126">
        <f>SUM(R236:R241)</f>
        <v>0</v>
      </c>
      <c r="T235" s="127">
        <f>SUM(T236:T241)</f>
        <v>0</v>
      </c>
      <c r="AR235" s="121" t="s">
        <v>77</v>
      </c>
      <c r="AT235" s="128" t="s">
        <v>68</v>
      </c>
      <c r="AU235" s="128" t="s">
        <v>79</v>
      </c>
      <c r="AY235" s="121" t="s">
        <v>160</v>
      </c>
      <c r="BK235" s="129">
        <f>SUM(BK236:BK241)</f>
        <v>0</v>
      </c>
    </row>
    <row r="236" spans="2:65" s="1" customFormat="1" ht="16.5" customHeight="1">
      <c r="B236" s="33"/>
      <c r="C236" s="132" t="s">
        <v>432</v>
      </c>
      <c r="D236" s="132" t="s">
        <v>162</v>
      </c>
      <c r="E236" s="133" t="s">
        <v>3433</v>
      </c>
      <c r="F236" s="134" t="s">
        <v>3434</v>
      </c>
      <c r="G236" s="135" t="s">
        <v>2207</v>
      </c>
      <c r="H236" s="136">
        <v>4</v>
      </c>
      <c r="I236" s="137"/>
      <c r="J236" s="138">
        <f>ROUND(I236*H236,2)</f>
        <v>0</v>
      </c>
      <c r="K236" s="134" t="s">
        <v>19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167</v>
      </c>
      <c r="AT236" s="143" t="s">
        <v>162</v>
      </c>
      <c r="AU236" s="143" t="s">
        <v>178</v>
      </c>
      <c r="AY236" s="18" t="s">
        <v>160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77</v>
      </c>
      <c r="BK236" s="144">
        <f>ROUND(I236*H236,2)</f>
        <v>0</v>
      </c>
      <c r="BL236" s="18" t="s">
        <v>167</v>
      </c>
      <c r="BM236" s="143" t="s">
        <v>3686</v>
      </c>
    </row>
    <row r="237" spans="2:65" s="1" customFormat="1" ht="11.25">
      <c r="B237" s="33"/>
      <c r="D237" s="145" t="s">
        <v>169</v>
      </c>
      <c r="F237" s="146" t="s">
        <v>3434</v>
      </c>
      <c r="I237" s="147"/>
      <c r="L237" s="33"/>
      <c r="M237" s="148"/>
      <c r="T237" s="54"/>
      <c r="AT237" s="18" t="s">
        <v>169</v>
      </c>
      <c r="AU237" s="18" t="s">
        <v>178</v>
      </c>
    </row>
    <row r="238" spans="2:65" s="1" customFormat="1" ht="16.5" customHeight="1">
      <c r="B238" s="33"/>
      <c r="C238" s="132" t="s">
        <v>437</v>
      </c>
      <c r="D238" s="132" t="s">
        <v>162</v>
      </c>
      <c r="E238" s="133" t="s">
        <v>3436</v>
      </c>
      <c r="F238" s="134" t="s">
        <v>3437</v>
      </c>
      <c r="G238" s="135" t="s">
        <v>2207</v>
      </c>
      <c r="H238" s="136">
        <v>4</v>
      </c>
      <c r="I238" s="137"/>
      <c r="J238" s="138">
        <f>ROUND(I238*H238,2)</f>
        <v>0</v>
      </c>
      <c r="K238" s="134" t="s">
        <v>19</v>
      </c>
      <c r="L238" s="33"/>
      <c r="M238" s="139" t="s">
        <v>19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167</v>
      </c>
      <c r="AT238" s="143" t="s">
        <v>162</v>
      </c>
      <c r="AU238" s="143" t="s">
        <v>178</v>
      </c>
      <c r="AY238" s="18" t="s">
        <v>160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77</v>
      </c>
      <c r="BK238" s="144">
        <f>ROUND(I238*H238,2)</f>
        <v>0</v>
      </c>
      <c r="BL238" s="18" t="s">
        <v>167</v>
      </c>
      <c r="BM238" s="143" t="s">
        <v>3687</v>
      </c>
    </row>
    <row r="239" spans="2:65" s="1" customFormat="1" ht="11.25">
      <c r="B239" s="33"/>
      <c r="D239" s="145" t="s">
        <v>169</v>
      </c>
      <c r="F239" s="146" t="s">
        <v>3437</v>
      </c>
      <c r="I239" s="147"/>
      <c r="L239" s="33"/>
      <c r="M239" s="148"/>
      <c r="T239" s="54"/>
      <c r="AT239" s="18" t="s">
        <v>169</v>
      </c>
      <c r="AU239" s="18" t="s">
        <v>178</v>
      </c>
    </row>
    <row r="240" spans="2:65" s="1" customFormat="1" ht="16.5" customHeight="1">
      <c r="B240" s="33"/>
      <c r="C240" s="132" t="s">
        <v>441</v>
      </c>
      <c r="D240" s="132" t="s">
        <v>162</v>
      </c>
      <c r="E240" s="133" t="s">
        <v>3439</v>
      </c>
      <c r="F240" s="134" t="s">
        <v>3440</v>
      </c>
      <c r="G240" s="135" t="s">
        <v>2207</v>
      </c>
      <c r="H240" s="136">
        <v>4</v>
      </c>
      <c r="I240" s="137"/>
      <c r="J240" s="138">
        <f>ROUND(I240*H240,2)</f>
        <v>0</v>
      </c>
      <c r="K240" s="134" t="s">
        <v>19</v>
      </c>
      <c r="L240" s="33"/>
      <c r="M240" s="139" t="s">
        <v>19</v>
      </c>
      <c r="N240" s="140" t="s">
        <v>40</v>
      </c>
      <c r="P240" s="141">
        <f>O240*H240</f>
        <v>0</v>
      </c>
      <c r="Q240" s="141">
        <v>0</v>
      </c>
      <c r="R240" s="141">
        <f>Q240*H240</f>
        <v>0</v>
      </c>
      <c r="S240" s="141">
        <v>0</v>
      </c>
      <c r="T240" s="142">
        <f>S240*H240</f>
        <v>0</v>
      </c>
      <c r="AR240" s="143" t="s">
        <v>167</v>
      </c>
      <c r="AT240" s="143" t="s">
        <v>162</v>
      </c>
      <c r="AU240" s="143" t="s">
        <v>178</v>
      </c>
      <c r="AY240" s="18" t="s">
        <v>160</v>
      </c>
      <c r="BE240" s="144">
        <f>IF(N240="základní",J240,0)</f>
        <v>0</v>
      </c>
      <c r="BF240" s="144">
        <f>IF(N240="snížená",J240,0)</f>
        <v>0</v>
      </c>
      <c r="BG240" s="144">
        <f>IF(N240="zákl. přenesená",J240,0)</f>
        <v>0</v>
      </c>
      <c r="BH240" s="144">
        <f>IF(N240="sníž. přenesená",J240,0)</f>
        <v>0</v>
      </c>
      <c r="BI240" s="144">
        <f>IF(N240="nulová",J240,0)</f>
        <v>0</v>
      </c>
      <c r="BJ240" s="18" t="s">
        <v>77</v>
      </c>
      <c r="BK240" s="144">
        <f>ROUND(I240*H240,2)</f>
        <v>0</v>
      </c>
      <c r="BL240" s="18" t="s">
        <v>167</v>
      </c>
      <c r="BM240" s="143" t="s">
        <v>3688</v>
      </c>
    </row>
    <row r="241" spans="2:65" s="1" customFormat="1" ht="11.25">
      <c r="B241" s="33"/>
      <c r="D241" s="145" t="s">
        <v>169</v>
      </c>
      <c r="F241" s="146" t="s">
        <v>3440</v>
      </c>
      <c r="I241" s="147"/>
      <c r="L241" s="33"/>
      <c r="M241" s="148"/>
      <c r="T241" s="54"/>
      <c r="AT241" s="18" t="s">
        <v>169</v>
      </c>
      <c r="AU241" s="18" t="s">
        <v>178</v>
      </c>
    </row>
    <row r="242" spans="2:65" s="11" customFormat="1" ht="22.9" customHeight="1">
      <c r="B242" s="120"/>
      <c r="D242" s="121" t="s">
        <v>68</v>
      </c>
      <c r="E242" s="130" t="s">
        <v>3442</v>
      </c>
      <c r="F242" s="130" t="s">
        <v>3443</v>
      </c>
      <c r="I242" s="123"/>
      <c r="J242" s="131">
        <f>BK242</f>
        <v>0</v>
      </c>
      <c r="L242" s="120"/>
      <c r="M242" s="125"/>
      <c r="P242" s="126">
        <f>P243+P246+P251+P256+P259+P262+P271+P274+P277+P280+P283+P286+P289+P292+P295+P302+P305+P308+P313+P316</f>
        <v>0</v>
      </c>
      <c r="R242" s="126">
        <f>R243+R246+R251+R256+R259+R262+R271+R274+R277+R280+R283+R286+R289+R292+R295+R302+R305+R308+R313+R316</f>
        <v>0</v>
      </c>
      <c r="T242" s="127">
        <f>T243+T246+T251+T256+T259+T262+T271+T274+T277+T280+T283+T286+T289+T292+T295+T302+T305+T308+T313+T316</f>
        <v>0</v>
      </c>
      <c r="AR242" s="121" t="s">
        <v>77</v>
      </c>
      <c r="AT242" s="128" t="s">
        <v>68</v>
      </c>
      <c r="AU242" s="128" t="s">
        <v>77</v>
      </c>
      <c r="AY242" s="121" t="s">
        <v>160</v>
      </c>
      <c r="BK242" s="129">
        <f>BK243+BK246+BK251+BK256+BK259+BK262+BK271+BK274+BK277+BK280+BK283+BK286+BK289+BK292+BK295+BK302+BK305+BK308+BK313+BK316</f>
        <v>0</v>
      </c>
    </row>
    <row r="243" spans="2:65" s="11" customFormat="1" ht="20.85" customHeight="1">
      <c r="B243" s="120"/>
      <c r="D243" s="121" t="s">
        <v>68</v>
      </c>
      <c r="E243" s="130" t="s">
        <v>3444</v>
      </c>
      <c r="F243" s="130" t="s">
        <v>3445</v>
      </c>
      <c r="I243" s="123"/>
      <c r="J243" s="131">
        <f>BK243</f>
        <v>0</v>
      </c>
      <c r="L243" s="120"/>
      <c r="M243" s="125"/>
      <c r="P243" s="126">
        <f>SUM(P244:P245)</f>
        <v>0</v>
      </c>
      <c r="R243" s="126">
        <f>SUM(R244:R245)</f>
        <v>0</v>
      </c>
      <c r="T243" s="127">
        <f>SUM(T244:T245)</f>
        <v>0</v>
      </c>
      <c r="AR243" s="121" t="s">
        <v>77</v>
      </c>
      <c r="AT243" s="128" t="s">
        <v>68</v>
      </c>
      <c r="AU243" s="128" t="s">
        <v>79</v>
      </c>
      <c r="AY243" s="121" t="s">
        <v>160</v>
      </c>
      <c r="BK243" s="129">
        <f>SUM(BK244:BK245)</f>
        <v>0</v>
      </c>
    </row>
    <row r="244" spans="2:65" s="1" customFormat="1" ht="16.5" customHeight="1">
      <c r="B244" s="33"/>
      <c r="C244" s="132" t="s">
        <v>445</v>
      </c>
      <c r="D244" s="132" t="s">
        <v>162</v>
      </c>
      <c r="E244" s="133" t="s">
        <v>3446</v>
      </c>
      <c r="F244" s="134" t="s">
        <v>3447</v>
      </c>
      <c r="G244" s="135" t="s">
        <v>3296</v>
      </c>
      <c r="H244" s="136">
        <v>1</v>
      </c>
      <c r="I244" s="137"/>
      <c r="J244" s="138">
        <f>ROUND(I244*H244,2)</f>
        <v>0</v>
      </c>
      <c r="K244" s="134" t="s">
        <v>19</v>
      </c>
      <c r="L244" s="33"/>
      <c r="M244" s="139" t="s">
        <v>19</v>
      </c>
      <c r="N244" s="140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167</v>
      </c>
      <c r="AT244" s="143" t="s">
        <v>162</v>
      </c>
      <c r="AU244" s="143" t="s">
        <v>178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167</v>
      </c>
      <c r="BM244" s="143" t="s">
        <v>3689</v>
      </c>
    </row>
    <row r="245" spans="2:65" s="1" customFormat="1" ht="11.25">
      <c r="B245" s="33"/>
      <c r="D245" s="145" t="s">
        <v>169</v>
      </c>
      <c r="F245" s="146" t="s">
        <v>3447</v>
      </c>
      <c r="I245" s="147"/>
      <c r="L245" s="33"/>
      <c r="M245" s="148"/>
      <c r="T245" s="54"/>
      <c r="AT245" s="18" t="s">
        <v>169</v>
      </c>
      <c r="AU245" s="18" t="s">
        <v>178</v>
      </c>
    </row>
    <row r="246" spans="2:65" s="11" customFormat="1" ht="20.85" customHeight="1">
      <c r="B246" s="120"/>
      <c r="D246" s="121" t="s">
        <v>68</v>
      </c>
      <c r="E246" s="130" t="s">
        <v>3449</v>
      </c>
      <c r="F246" s="130" t="s">
        <v>3450</v>
      </c>
      <c r="I246" s="123"/>
      <c r="J246" s="131">
        <f>BK246</f>
        <v>0</v>
      </c>
      <c r="L246" s="120"/>
      <c r="M246" s="125"/>
      <c r="P246" s="126">
        <f>SUM(P247:P250)</f>
        <v>0</v>
      </c>
      <c r="R246" s="126">
        <f>SUM(R247:R250)</f>
        <v>0</v>
      </c>
      <c r="T246" s="127">
        <f>SUM(T247:T250)</f>
        <v>0</v>
      </c>
      <c r="AR246" s="121" t="s">
        <v>77</v>
      </c>
      <c r="AT246" s="128" t="s">
        <v>68</v>
      </c>
      <c r="AU246" s="128" t="s">
        <v>79</v>
      </c>
      <c r="AY246" s="121" t="s">
        <v>160</v>
      </c>
      <c r="BK246" s="129">
        <f>SUM(BK247:BK250)</f>
        <v>0</v>
      </c>
    </row>
    <row r="247" spans="2:65" s="1" customFormat="1" ht="16.5" customHeight="1">
      <c r="B247" s="33"/>
      <c r="C247" s="132" t="s">
        <v>452</v>
      </c>
      <c r="D247" s="132" t="s">
        <v>162</v>
      </c>
      <c r="E247" s="133" t="s">
        <v>3451</v>
      </c>
      <c r="F247" s="134" t="s">
        <v>3452</v>
      </c>
      <c r="G247" s="135" t="s">
        <v>298</v>
      </c>
      <c r="H247" s="136">
        <v>30</v>
      </c>
      <c r="I247" s="137"/>
      <c r="J247" s="138">
        <f>ROUND(I247*H247,2)</f>
        <v>0</v>
      </c>
      <c r="K247" s="134" t="s">
        <v>19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167</v>
      </c>
      <c r="AT247" s="143" t="s">
        <v>162</v>
      </c>
      <c r="AU247" s="143" t="s">
        <v>178</v>
      </c>
      <c r="AY247" s="18" t="s">
        <v>160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77</v>
      </c>
      <c r="BK247" s="144">
        <f>ROUND(I247*H247,2)</f>
        <v>0</v>
      </c>
      <c r="BL247" s="18" t="s">
        <v>167</v>
      </c>
      <c r="BM247" s="143" t="s">
        <v>3690</v>
      </c>
    </row>
    <row r="248" spans="2:65" s="1" customFormat="1" ht="11.25">
      <c r="B248" s="33"/>
      <c r="D248" s="145" t="s">
        <v>169</v>
      </c>
      <c r="F248" s="146" t="s">
        <v>3452</v>
      </c>
      <c r="I248" s="147"/>
      <c r="L248" s="33"/>
      <c r="M248" s="148"/>
      <c r="T248" s="54"/>
      <c r="AT248" s="18" t="s">
        <v>169</v>
      </c>
      <c r="AU248" s="18" t="s">
        <v>178</v>
      </c>
    </row>
    <row r="249" spans="2:65" s="1" customFormat="1" ht="16.5" customHeight="1">
      <c r="B249" s="33"/>
      <c r="C249" s="132" t="s">
        <v>459</v>
      </c>
      <c r="D249" s="132" t="s">
        <v>162</v>
      </c>
      <c r="E249" s="133" t="s">
        <v>3454</v>
      </c>
      <c r="F249" s="134" t="s">
        <v>3455</v>
      </c>
      <c r="G249" s="135" t="s">
        <v>298</v>
      </c>
      <c r="H249" s="136">
        <v>10</v>
      </c>
      <c r="I249" s="137"/>
      <c r="J249" s="138">
        <f>ROUND(I249*H249,2)</f>
        <v>0</v>
      </c>
      <c r="K249" s="134" t="s">
        <v>19</v>
      </c>
      <c r="L249" s="33"/>
      <c r="M249" s="139" t="s">
        <v>19</v>
      </c>
      <c r="N249" s="140" t="s">
        <v>40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167</v>
      </c>
      <c r="AT249" s="143" t="s">
        <v>162</v>
      </c>
      <c r="AU249" s="143" t="s">
        <v>178</v>
      </c>
      <c r="AY249" s="18" t="s">
        <v>160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77</v>
      </c>
      <c r="BK249" s="144">
        <f>ROUND(I249*H249,2)</f>
        <v>0</v>
      </c>
      <c r="BL249" s="18" t="s">
        <v>167</v>
      </c>
      <c r="BM249" s="143" t="s">
        <v>3691</v>
      </c>
    </row>
    <row r="250" spans="2:65" s="1" customFormat="1" ht="11.25">
      <c r="B250" s="33"/>
      <c r="D250" s="145" t="s">
        <v>169</v>
      </c>
      <c r="F250" s="146" t="s">
        <v>3455</v>
      </c>
      <c r="I250" s="147"/>
      <c r="L250" s="33"/>
      <c r="M250" s="148"/>
      <c r="T250" s="54"/>
      <c r="AT250" s="18" t="s">
        <v>169</v>
      </c>
      <c r="AU250" s="18" t="s">
        <v>178</v>
      </c>
    </row>
    <row r="251" spans="2:65" s="11" customFormat="1" ht="20.85" customHeight="1">
      <c r="B251" s="120"/>
      <c r="D251" s="121" t="s">
        <v>68</v>
      </c>
      <c r="E251" s="130" t="s">
        <v>3457</v>
      </c>
      <c r="F251" s="130" t="s">
        <v>3416</v>
      </c>
      <c r="I251" s="123"/>
      <c r="J251" s="131">
        <f>BK251</f>
        <v>0</v>
      </c>
      <c r="L251" s="120"/>
      <c r="M251" s="125"/>
      <c r="P251" s="126">
        <f>SUM(P252:P255)</f>
        <v>0</v>
      </c>
      <c r="R251" s="126">
        <f>SUM(R252:R255)</f>
        <v>0</v>
      </c>
      <c r="T251" s="127">
        <f>SUM(T252:T255)</f>
        <v>0</v>
      </c>
      <c r="AR251" s="121" t="s">
        <v>77</v>
      </c>
      <c r="AT251" s="128" t="s">
        <v>68</v>
      </c>
      <c r="AU251" s="128" t="s">
        <v>79</v>
      </c>
      <c r="AY251" s="121" t="s">
        <v>160</v>
      </c>
      <c r="BK251" s="129">
        <f>SUM(BK252:BK255)</f>
        <v>0</v>
      </c>
    </row>
    <row r="252" spans="2:65" s="1" customFormat="1" ht="16.5" customHeight="1">
      <c r="B252" s="33"/>
      <c r="C252" s="132" t="s">
        <v>464</v>
      </c>
      <c r="D252" s="132" t="s">
        <v>162</v>
      </c>
      <c r="E252" s="133" t="s">
        <v>3458</v>
      </c>
      <c r="F252" s="134" t="s">
        <v>3459</v>
      </c>
      <c r="G252" s="135" t="s">
        <v>298</v>
      </c>
      <c r="H252" s="136">
        <v>40</v>
      </c>
      <c r="I252" s="137"/>
      <c r="J252" s="138">
        <f>ROUND(I252*H252,2)</f>
        <v>0</v>
      </c>
      <c r="K252" s="134" t="s">
        <v>19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167</v>
      </c>
      <c r="AT252" s="143" t="s">
        <v>162</v>
      </c>
      <c r="AU252" s="143" t="s">
        <v>178</v>
      </c>
      <c r="AY252" s="18" t="s">
        <v>160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77</v>
      </c>
      <c r="BK252" s="144">
        <f>ROUND(I252*H252,2)</f>
        <v>0</v>
      </c>
      <c r="BL252" s="18" t="s">
        <v>167</v>
      </c>
      <c r="BM252" s="143" t="s">
        <v>3692</v>
      </c>
    </row>
    <row r="253" spans="2:65" s="1" customFormat="1" ht="11.25">
      <c r="B253" s="33"/>
      <c r="D253" s="145" t="s">
        <v>169</v>
      </c>
      <c r="F253" s="146" t="s">
        <v>3459</v>
      </c>
      <c r="I253" s="147"/>
      <c r="L253" s="33"/>
      <c r="M253" s="148"/>
      <c r="T253" s="54"/>
      <c r="AT253" s="18" t="s">
        <v>169</v>
      </c>
      <c r="AU253" s="18" t="s">
        <v>178</v>
      </c>
    </row>
    <row r="254" spans="2:65" s="1" customFormat="1" ht="16.5" customHeight="1">
      <c r="B254" s="33"/>
      <c r="C254" s="132" t="s">
        <v>469</v>
      </c>
      <c r="D254" s="132" t="s">
        <v>162</v>
      </c>
      <c r="E254" s="133" t="s">
        <v>3461</v>
      </c>
      <c r="F254" s="134" t="s">
        <v>3462</v>
      </c>
      <c r="G254" s="135" t="s">
        <v>298</v>
      </c>
      <c r="H254" s="136">
        <v>160</v>
      </c>
      <c r="I254" s="137"/>
      <c r="J254" s="138">
        <f>ROUND(I254*H254,2)</f>
        <v>0</v>
      </c>
      <c r="K254" s="134" t="s">
        <v>19</v>
      </c>
      <c r="L254" s="33"/>
      <c r="M254" s="139" t="s">
        <v>19</v>
      </c>
      <c r="N254" s="140" t="s">
        <v>40</v>
      </c>
      <c r="P254" s="141">
        <f>O254*H254</f>
        <v>0</v>
      </c>
      <c r="Q254" s="141">
        <v>0</v>
      </c>
      <c r="R254" s="141">
        <f>Q254*H254</f>
        <v>0</v>
      </c>
      <c r="S254" s="141">
        <v>0</v>
      </c>
      <c r="T254" s="142">
        <f>S254*H254</f>
        <v>0</v>
      </c>
      <c r="AR254" s="143" t="s">
        <v>167</v>
      </c>
      <c r="AT254" s="143" t="s">
        <v>162</v>
      </c>
      <c r="AU254" s="143" t="s">
        <v>178</v>
      </c>
      <c r="AY254" s="18" t="s">
        <v>160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77</v>
      </c>
      <c r="BK254" s="144">
        <f>ROUND(I254*H254,2)</f>
        <v>0</v>
      </c>
      <c r="BL254" s="18" t="s">
        <v>167</v>
      </c>
      <c r="BM254" s="143" t="s">
        <v>3693</v>
      </c>
    </row>
    <row r="255" spans="2:65" s="1" customFormat="1" ht="11.25">
      <c r="B255" s="33"/>
      <c r="D255" s="145" t="s">
        <v>169</v>
      </c>
      <c r="F255" s="146" t="s">
        <v>3462</v>
      </c>
      <c r="I255" s="147"/>
      <c r="L255" s="33"/>
      <c r="M255" s="148"/>
      <c r="T255" s="54"/>
      <c r="AT255" s="18" t="s">
        <v>169</v>
      </c>
      <c r="AU255" s="18" t="s">
        <v>178</v>
      </c>
    </row>
    <row r="256" spans="2:65" s="11" customFormat="1" ht="20.85" customHeight="1">
      <c r="B256" s="120"/>
      <c r="D256" s="121" t="s">
        <v>68</v>
      </c>
      <c r="E256" s="130" t="s">
        <v>3415</v>
      </c>
      <c r="F256" s="130" t="s">
        <v>3416</v>
      </c>
      <c r="I256" s="123"/>
      <c r="J256" s="131">
        <f>BK256</f>
        <v>0</v>
      </c>
      <c r="L256" s="120"/>
      <c r="M256" s="125"/>
      <c r="P256" s="126">
        <f>SUM(P257:P258)</f>
        <v>0</v>
      </c>
      <c r="R256" s="126">
        <f>SUM(R257:R258)</f>
        <v>0</v>
      </c>
      <c r="T256" s="127">
        <f>SUM(T257:T258)</f>
        <v>0</v>
      </c>
      <c r="AR256" s="121" t="s">
        <v>77</v>
      </c>
      <c r="AT256" s="128" t="s">
        <v>68</v>
      </c>
      <c r="AU256" s="128" t="s">
        <v>79</v>
      </c>
      <c r="AY256" s="121" t="s">
        <v>160</v>
      </c>
      <c r="BK256" s="129">
        <f>SUM(BK257:BK258)</f>
        <v>0</v>
      </c>
    </row>
    <row r="257" spans="2:65" s="1" customFormat="1" ht="16.5" customHeight="1">
      <c r="B257" s="33"/>
      <c r="C257" s="132" t="s">
        <v>473</v>
      </c>
      <c r="D257" s="132" t="s">
        <v>162</v>
      </c>
      <c r="E257" s="133" t="s">
        <v>3694</v>
      </c>
      <c r="F257" s="134" t="s">
        <v>3695</v>
      </c>
      <c r="G257" s="135" t="s">
        <v>298</v>
      </c>
      <c r="H257" s="136">
        <v>65</v>
      </c>
      <c r="I257" s="137"/>
      <c r="J257" s="138">
        <f>ROUND(I257*H257,2)</f>
        <v>0</v>
      </c>
      <c r="K257" s="134" t="s">
        <v>19</v>
      </c>
      <c r="L257" s="33"/>
      <c r="M257" s="139" t="s">
        <v>19</v>
      </c>
      <c r="N257" s="140" t="s">
        <v>40</v>
      </c>
      <c r="P257" s="141">
        <f>O257*H257</f>
        <v>0</v>
      </c>
      <c r="Q257" s="141">
        <v>0</v>
      </c>
      <c r="R257" s="141">
        <f>Q257*H257</f>
        <v>0</v>
      </c>
      <c r="S257" s="141">
        <v>0</v>
      </c>
      <c r="T257" s="142">
        <f>S257*H257</f>
        <v>0</v>
      </c>
      <c r="AR257" s="143" t="s">
        <v>167</v>
      </c>
      <c r="AT257" s="143" t="s">
        <v>162</v>
      </c>
      <c r="AU257" s="143" t="s">
        <v>178</v>
      </c>
      <c r="AY257" s="18" t="s">
        <v>160</v>
      </c>
      <c r="BE257" s="144">
        <f>IF(N257="základní",J257,0)</f>
        <v>0</v>
      </c>
      <c r="BF257" s="144">
        <f>IF(N257="snížená",J257,0)</f>
        <v>0</v>
      </c>
      <c r="BG257" s="144">
        <f>IF(N257="zákl. přenesená",J257,0)</f>
        <v>0</v>
      </c>
      <c r="BH257" s="144">
        <f>IF(N257="sníž. přenesená",J257,0)</f>
        <v>0</v>
      </c>
      <c r="BI257" s="144">
        <f>IF(N257="nulová",J257,0)</f>
        <v>0</v>
      </c>
      <c r="BJ257" s="18" t="s">
        <v>77</v>
      </c>
      <c r="BK257" s="144">
        <f>ROUND(I257*H257,2)</f>
        <v>0</v>
      </c>
      <c r="BL257" s="18" t="s">
        <v>167</v>
      </c>
      <c r="BM257" s="143" t="s">
        <v>3696</v>
      </c>
    </row>
    <row r="258" spans="2:65" s="1" customFormat="1" ht="11.25">
      <c r="B258" s="33"/>
      <c r="D258" s="145" t="s">
        <v>169</v>
      </c>
      <c r="F258" s="146" t="s">
        <v>3695</v>
      </c>
      <c r="I258" s="147"/>
      <c r="L258" s="33"/>
      <c r="M258" s="148"/>
      <c r="T258" s="54"/>
      <c r="AT258" s="18" t="s">
        <v>169</v>
      </c>
      <c r="AU258" s="18" t="s">
        <v>178</v>
      </c>
    </row>
    <row r="259" spans="2:65" s="11" customFormat="1" ht="20.85" customHeight="1">
      <c r="B259" s="120"/>
      <c r="D259" s="121" t="s">
        <v>68</v>
      </c>
      <c r="E259" s="130" t="s">
        <v>3697</v>
      </c>
      <c r="F259" s="130" t="s">
        <v>3698</v>
      </c>
      <c r="I259" s="123"/>
      <c r="J259" s="131">
        <f>BK259</f>
        <v>0</v>
      </c>
      <c r="L259" s="120"/>
      <c r="M259" s="125"/>
      <c r="P259" s="126">
        <f>SUM(P260:P261)</f>
        <v>0</v>
      </c>
      <c r="R259" s="126">
        <f>SUM(R260:R261)</f>
        <v>0</v>
      </c>
      <c r="T259" s="127">
        <f>SUM(T260:T261)</f>
        <v>0</v>
      </c>
      <c r="AR259" s="121" t="s">
        <v>77</v>
      </c>
      <c r="AT259" s="128" t="s">
        <v>68</v>
      </c>
      <c r="AU259" s="128" t="s">
        <v>79</v>
      </c>
      <c r="AY259" s="121" t="s">
        <v>160</v>
      </c>
      <c r="BK259" s="129">
        <f>SUM(BK260:BK261)</f>
        <v>0</v>
      </c>
    </row>
    <row r="260" spans="2:65" s="1" customFormat="1" ht="16.5" customHeight="1">
      <c r="B260" s="33"/>
      <c r="C260" s="132" t="s">
        <v>480</v>
      </c>
      <c r="D260" s="132" t="s">
        <v>162</v>
      </c>
      <c r="E260" s="133" t="s">
        <v>3699</v>
      </c>
      <c r="F260" s="134" t="s">
        <v>3700</v>
      </c>
      <c r="G260" s="135" t="s">
        <v>298</v>
      </c>
      <c r="H260" s="136">
        <v>150</v>
      </c>
      <c r="I260" s="137"/>
      <c r="J260" s="138">
        <f>ROUND(I260*H260,2)</f>
        <v>0</v>
      </c>
      <c r="K260" s="134" t="s">
        <v>19</v>
      </c>
      <c r="L260" s="33"/>
      <c r="M260" s="139" t="s">
        <v>19</v>
      </c>
      <c r="N260" s="140" t="s">
        <v>40</v>
      </c>
      <c r="P260" s="141">
        <f>O260*H260</f>
        <v>0</v>
      </c>
      <c r="Q260" s="141">
        <v>0</v>
      </c>
      <c r="R260" s="141">
        <f>Q260*H260</f>
        <v>0</v>
      </c>
      <c r="S260" s="141">
        <v>0</v>
      </c>
      <c r="T260" s="142">
        <f>S260*H260</f>
        <v>0</v>
      </c>
      <c r="AR260" s="143" t="s">
        <v>167</v>
      </c>
      <c r="AT260" s="143" t="s">
        <v>162</v>
      </c>
      <c r="AU260" s="143" t="s">
        <v>178</v>
      </c>
      <c r="AY260" s="18" t="s">
        <v>160</v>
      </c>
      <c r="BE260" s="144">
        <f>IF(N260="základní",J260,0)</f>
        <v>0</v>
      </c>
      <c r="BF260" s="144">
        <f>IF(N260="snížená",J260,0)</f>
        <v>0</v>
      </c>
      <c r="BG260" s="144">
        <f>IF(N260="zákl. přenesená",J260,0)</f>
        <v>0</v>
      </c>
      <c r="BH260" s="144">
        <f>IF(N260="sníž. přenesená",J260,0)</f>
        <v>0</v>
      </c>
      <c r="BI260" s="144">
        <f>IF(N260="nulová",J260,0)</f>
        <v>0</v>
      </c>
      <c r="BJ260" s="18" t="s">
        <v>77</v>
      </c>
      <c r="BK260" s="144">
        <f>ROUND(I260*H260,2)</f>
        <v>0</v>
      </c>
      <c r="BL260" s="18" t="s">
        <v>167</v>
      </c>
      <c r="BM260" s="143" t="s">
        <v>3701</v>
      </c>
    </row>
    <row r="261" spans="2:65" s="1" customFormat="1" ht="11.25">
      <c r="B261" s="33"/>
      <c r="D261" s="145" t="s">
        <v>169</v>
      </c>
      <c r="F261" s="146" t="s">
        <v>3700</v>
      </c>
      <c r="I261" s="147"/>
      <c r="L261" s="33"/>
      <c r="M261" s="148"/>
      <c r="T261" s="54"/>
      <c r="AT261" s="18" t="s">
        <v>169</v>
      </c>
      <c r="AU261" s="18" t="s">
        <v>178</v>
      </c>
    </row>
    <row r="262" spans="2:65" s="11" customFormat="1" ht="20.85" customHeight="1">
      <c r="B262" s="120"/>
      <c r="D262" s="121" t="s">
        <v>68</v>
      </c>
      <c r="E262" s="130" t="s">
        <v>3420</v>
      </c>
      <c r="F262" s="130" t="s">
        <v>3421</v>
      </c>
      <c r="I262" s="123"/>
      <c r="J262" s="131">
        <f>BK262</f>
        <v>0</v>
      </c>
      <c r="L262" s="120"/>
      <c r="M262" s="125"/>
      <c r="P262" s="126">
        <f>SUM(P263:P270)</f>
        <v>0</v>
      </c>
      <c r="R262" s="126">
        <f>SUM(R263:R270)</f>
        <v>0</v>
      </c>
      <c r="T262" s="127">
        <f>SUM(T263:T270)</f>
        <v>0</v>
      </c>
      <c r="AR262" s="121" t="s">
        <v>77</v>
      </c>
      <c r="AT262" s="128" t="s">
        <v>68</v>
      </c>
      <c r="AU262" s="128" t="s">
        <v>79</v>
      </c>
      <c r="AY262" s="121" t="s">
        <v>160</v>
      </c>
      <c r="BK262" s="129">
        <f>SUM(BK263:BK270)</f>
        <v>0</v>
      </c>
    </row>
    <row r="263" spans="2:65" s="1" customFormat="1" ht="16.5" customHeight="1">
      <c r="B263" s="33"/>
      <c r="C263" s="132" t="s">
        <v>484</v>
      </c>
      <c r="D263" s="132" t="s">
        <v>162</v>
      </c>
      <c r="E263" s="133" t="s">
        <v>3464</v>
      </c>
      <c r="F263" s="134" t="s">
        <v>3465</v>
      </c>
      <c r="G263" s="135" t="s">
        <v>3296</v>
      </c>
      <c r="H263" s="136">
        <v>3</v>
      </c>
      <c r="I263" s="137"/>
      <c r="J263" s="138">
        <f>ROUND(I263*H263,2)</f>
        <v>0</v>
      </c>
      <c r="K263" s="134" t="s">
        <v>19</v>
      </c>
      <c r="L263" s="33"/>
      <c r="M263" s="139" t="s">
        <v>19</v>
      </c>
      <c r="N263" s="140" t="s">
        <v>40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167</v>
      </c>
      <c r="AT263" s="143" t="s">
        <v>162</v>
      </c>
      <c r="AU263" s="143" t="s">
        <v>178</v>
      </c>
      <c r="AY263" s="18" t="s">
        <v>160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8" t="s">
        <v>77</v>
      </c>
      <c r="BK263" s="144">
        <f>ROUND(I263*H263,2)</f>
        <v>0</v>
      </c>
      <c r="BL263" s="18" t="s">
        <v>167</v>
      </c>
      <c r="BM263" s="143" t="s">
        <v>3702</v>
      </c>
    </row>
    <row r="264" spans="2:65" s="1" customFormat="1" ht="11.25">
      <c r="B264" s="33"/>
      <c r="D264" s="145" t="s">
        <v>169</v>
      </c>
      <c r="F264" s="146" t="s">
        <v>3467</v>
      </c>
      <c r="I264" s="147"/>
      <c r="L264" s="33"/>
      <c r="M264" s="148"/>
      <c r="T264" s="54"/>
      <c r="AT264" s="18" t="s">
        <v>169</v>
      </c>
      <c r="AU264" s="18" t="s">
        <v>178</v>
      </c>
    </row>
    <row r="265" spans="2:65" s="1" customFormat="1" ht="16.5" customHeight="1">
      <c r="B265" s="33"/>
      <c r="C265" s="132" t="s">
        <v>489</v>
      </c>
      <c r="D265" s="132" t="s">
        <v>162</v>
      </c>
      <c r="E265" s="133" t="s">
        <v>3468</v>
      </c>
      <c r="F265" s="134" t="s">
        <v>3423</v>
      </c>
      <c r="G265" s="135" t="s">
        <v>3296</v>
      </c>
      <c r="H265" s="136">
        <v>7</v>
      </c>
      <c r="I265" s="137"/>
      <c r="J265" s="138">
        <f>ROUND(I265*H265,2)</f>
        <v>0</v>
      </c>
      <c r="K265" s="134" t="s">
        <v>19</v>
      </c>
      <c r="L265" s="33"/>
      <c r="M265" s="139" t="s">
        <v>19</v>
      </c>
      <c r="N265" s="14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167</v>
      </c>
      <c r="AT265" s="143" t="s">
        <v>162</v>
      </c>
      <c r="AU265" s="143" t="s">
        <v>178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167</v>
      </c>
      <c r="BM265" s="143" t="s">
        <v>3703</v>
      </c>
    </row>
    <row r="266" spans="2:65" s="1" customFormat="1" ht="11.25">
      <c r="B266" s="33"/>
      <c r="D266" s="145" t="s">
        <v>169</v>
      </c>
      <c r="F266" s="146" t="s">
        <v>3425</v>
      </c>
      <c r="I266" s="147"/>
      <c r="L266" s="33"/>
      <c r="M266" s="148"/>
      <c r="T266" s="54"/>
      <c r="AT266" s="18" t="s">
        <v>169</v>
      </c>
      <c r="AU266" s="18" t="s">
        <v>178</v>
      </c>
    </row>
    <row r="267" spans="2:65" s="1" customFormat="1" ht="16.5" customHeight="1">
      <c r="B267" s="33"/>
      <c r="C267" s="132" t="s">
        <v>495</v>
      </c>
      <c r="D267" s="132" t="s">
        <v>162</v>
      </c>
      <c r="E267" s="133" t="s">
        <v>3704</v>
      </c>
      <c r="F267" s="134" t="s">
        <v>3678</v>
      </c>
      <c r="G267" s="135" t="s">
        <v>3296</v>
      </c>
      <c r="H267" s="136">
        <v>16</v>
      </c>
      <c r="I267" s="137"/>
      <c r="J267" s="138">
        <f>ROUND(I267*H267,2)</f>
        <v>0</v>
      </c>
      <c r="K267" s="134" t="s">
        <v>19</v>
      </c>
      <c r="L267" s="33"/>
      <c r="M267" s="139" t="s">
        <v>19</v>
      </c>
      <c r="N267" s="140" t="s">
        <v>40</v>
      </c>
      <c r="P267" s="141">
        <f>O267*H267</f>
        <v>0</v>
      </c>
      <c r="Q267" s="141">
        <v>0</v>
      </c>
      <c r="R267" s="141">
        <f>Q267*H267</f>
        <v>0</v>
      </c>
      <c r="S267" s="141">
        <v>0</v>
      </c>
      <c r="T267" s="142">
        <f>S267*H267</f>
        <v>0</v>
      </c>
      <c r="AR267" s="143" t="s">
        <v>167</v>
      </c>
      <c r="AT267" s="143" t="s">
        <v>162</v>
      </c>
      <c r="AU267" s="143" t="s">
        <v>178</v>
      </c>
      <c r="AY267" s="18" t="s">
        <v>160</v>
      </c>
      <c r="BE267" s="144">
        <f>IF(N267="základní",J267,0)</f>
        <v>0</v>
      </c>
      <c r="BF267" s="144">
        <f>IF(N267="snížená",J267,0)</f>
        <v>0</v>
      </c>
      <c r="BG267" s="144">
        <f>IF(N267="zákl. přenesená",J267,0)</f>
        <v>0</v>
      </c>
      <c r="BH267" s="144">
        <f>IF(N267="sníž. přenesená",J267,0)</f>
        <v>0</v>
      </c>
      <c r="BI267" s="144">
        <f>IF(N267="nulová",J267,0)</f>
        <v>0</v>
      </c>
      <c r="BJ267" s="18" t="s">
        <v>77</v>
      </c>
      <c r="BK267" s="144">
        <f>ROUND(I267*H267,2)</f>
        <v>0</v>
      </c>
      <c r="BL267" s="18" t="s">
        <v>167</v>
      </c>
      <c r="BM267" s="143" t="s">
        <v>3705</v>
      </c>
    </row>
    <row r="268" spans="2:65" s="1" customFormat="1" ht="11.25">
      <c r="B268" s="33"/>
      <c r="D268" s="145" t="s">
        <v>169</v>
      </c>
      <c r="F268" s="146" t="s">
        <v>3680</v>
      </c>
      <c r="I268" s="147"/>
      <c r="L268" s="33"/>
      <c r="M268" s="148"/>
      <c r="T268" s="54"/>
      <c r="AT268" s="18" t="s">
        <v>169</v>
      </c>
      <c r="AU268" s="18" t="s">
        <v>178</v>
      </c>
    </row>
    <row r="269" spans="2:65" s="1" customFormat="1" ht="16.5" customHeight="1">
      <c r="B269" s="33"/>
      <c r="C269" s="132" t="s">
        <v>500</v>
      </c>
      <c r="D269" s="132" t="s">
        <v>162</v>
      </c>
      <c r="E269" s="133" t="s">
        <v>3706</v>
      </c>
      <c r="F269" s="134" t="s">
        <v>3682</v>
      </c>
      <c r="G269" s="135" t="s">
        <v>3296</v>
      </c>
      <c r="H269" s="136">
        <v>4</v>
      </c>
      <c r="I269" s="137"/>
      <c r="J269" s="138">
        <f>ROUND(I269*H269,2)</f>
        <v>0</v>
      </c>
      <c r="K269" s="134" t="s">
        <v>19</v>
      </c>
      <c r="L269" s="33"/>
      <c r="M269" s="139" t="s">
        <v>19</v>
      </c>
      <c r="N269" s="140" t="s">
        <v>40</v>
      </c>
      <c r="P269" s="141">
        <f>O269*H269</f>
        <v>0</v>
      </c>
      <c r="Q269" s="141">
        <v>0</v>
      </c>
      <c r="R269" s="141">
        <f>Q269*H269</f>
        <v>0</v>
      </c>
      <c r="S269" s="141">
        <v>0</v>
      </c>
      <c r="T269" s="142">
        <f>S269*H269</f>
        <v>0</v>
      </c>
      <c r="AR269" s="143" t="s">
        <v>167</v>
      </c>
      <c r="AT269" s="143" t="s">
        <v>162</v>
      </c>
      <c r="AU269" s="143" t="s">
        <v>178</v>
      </c>
      <c r="AY269" s="18" t="s">
        <v>160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77</v>
      </c>
      <c r="BK269" s="144">
        <f>ROUND(I269*H269,2)</f>
        <v>0</v>
      </c>
      <c r="BL269" s="18" t="s">
        <v>167</v>
      </c>
      <c r="BM269" s="143" t="s">
        <v>3707</v>
      </c>
    </row>
    <row r="270" spans="2:65" s="1" customFormat="1" ht="11.25">
      <c r="B270" s="33"/>
      <c r="D270" s="145" t="s">
        <v>169</v>
      </c>
      <c r="F270" s="146" t="s">
        <v>3684</v>
      </c>
      <c r="I270" s="147"/>
      <c r="L270" s="33"/>
      <c r="M270" s="148"/>
      <c r="T270" s="54"/>
      <c r="AT270" s="18" t="s">
        <v>169</v>
      </c>
      <c r="AU270" s="18" t="s">
        <v>178</v>
      </c>
    </row>
    <row r="271" spans="2:65" s="11" customFormat="1" ht="20.85" customHeight="1">
      <c r="B271" s="120"/>
      <c r="D271" s="121" t="s">
        <v>68</v>
      </c>
      <c r="E271" s="130" t="s">
        <v>3426</v>
      </c>
      <c r="F271" s="130" t="s">
        <v>3427</v>
      </c>
      <c r="I271" s="123"/>
      <c r="J271" s="131">
        <f>BK271</f>
        <v>0</v>
      </c>
      <c r="L271" s="120"/>
      <c r="M271" s="125"/>
      <c r="P271" s="126">
        <f>SUM(P272:P273)</f>
        <v>0</v>
      </c>
      <c r="R271" s="126">
        <f>SUM(R272:R273)</f>
        <v>0</v>
      </c>
      <c r="T271" s="127">
        <f>SUM(T272:T273)</f>
        <v>0</v>
      </c>
      <c r="AR271" s="121" t="s">
        <v>77</v>
      </c>
      <c r="AT271" s="128" t="s">
        <v>68</v>
      </c>
      <c r="AU271" s="128" t="s">
        <v>79</v>
      </c>
      <c r="AY271" s="121" t="s">
        <v>160</v>
      </c>
      <c r="BK271" s="129">
        <f>SUM(BK272:BK273)</f>
        <v>0</v>
      </c>
    </row>
    <row r="272" spans="2:65" s="1" customFormat="1" ht="16.5" customHeight="1">
      <c r="B272" s="33"/>
      <c r="C272" s="132" t="s">
        <v>504</v>
      </c>
      <c r="D272" s="132" t="s">
        <v>162</v>
      </c>
      <c r="E272" s="133" t="s">
        <v>3474</v>
      </c>
      <c r="F272" s="134" t="s">
        <v>3429</v>
      </c>
      <c r="G272" s="135" t="s">
        <v>3296</v>
      </c>
      <c r="H272" s="136">
        <v>46</v>
      </c>
      <c r="I272" s="137"/>
      <c r="J272" s="138">
        <f>ROUND(I272*H272,2)</f>
        <v>0</v>
      </c>
      <c r="K272" s="134" t="s">
        <v>19</v>
      </c>
      <c r="L272" s="33"/>
      <c r="M272" s="139" t="s">
        <v>19</v>
      </c>
      <c r="N272" s="140" t="s">
        <v>40</v>
      </c>
      <c r="P272" s="141">
        <f>O272*H272</f>
        <v>0</v>
      </c>
      <c r="Q272" s="141">
        <v>0</v>
      </c>
      <c r="R272" s="141">
        <f>Q272*H272</f>
        <v>0</v>
      </c>
      <c r="S272" s="141">
        <v>0</v>
      </c>
      <c r="T272" s="142">
        <f>S272*H272</f>
        <v>0</v>
      </c>
      <c r="AR272" s="143" t="s">
        <v>167</v>
      </c>
      <c r="AT272" s="143" t="s">
        <v>162</v>
      </c>
      <c r="AU272" s="143" t="s">
        <v>178</v>
      </c>
      <c r="AY272" s="18" t="s">
        <v>160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8" t="s">
        <v>77</v>
      </c>
      <c r="BK272" s="144">
        <f>ROUND(I272*H272,2)</f>
        <v>0</v>
      </c>
      <c r="BL272" s="18" t="s">
        <v>167</v>
      </c>
      <c r="BM272" s="143" t="s">
        <v>3708</v>
      </c>
    </row>
    <row r="273" spans="2:65" s="1" customFormat="1" ht="11.25">
      <c r="B273" s="33"/>
      <c r="D273" s="145" t="s">
        <v>169</v>
      </c>
      <c r="F273" s="146" t="s">
        <v>3429</v>
      </c>
      <c r="I273" s="147"/>
      <c r="L273" s="33"/>
      <c r="M273" s="148"/>
      <c r="T273" s="54"/>
      <c r="AT273" s="18" t="s">
        <v>169</v>
      </c>
      <c r="AU273" s="18" t="s">
        <v>178</v>
      </c>
    </row>
    <row r="274" spans="2:65" s="11" customFormat="1" ht="20.85" customHeight="1">
      <c r="B274" s="120"/>
      <c r="D274" s="121" t="s">
        <v>68</v>
      </c>
      <c r="E274" s="130" t="s">
        <v>3709</v>
      </c>
      <c r="F274" s="130" t="s">
        <v>3710</v>
      </c>
      <c r="I274" s="123"/>
      <c r="J274" s="131">
        <f>BK274</f>
        <v>0</v>
      </c>
      <c r="L274" s="120"/>
      <c r="M274" s="125"/>
      <c r="P274" s="126">
        <f>SUM(P275:P276)</f>
        <v>0</v>
      </c>
      <c r="R274" s="126">
        <f>SUM(R275:R276)</f>
        <v>0</v>
      </c>
      <c r="T274" s="127">
        <f>SUM(T275:T276)</f>
        <v>0</v>
      </c>
      <c r="AR274" s="121" t="s">
        <v>77</v>
      </c>
      <c r="AT274" s="128" t="s">
        <v>68</v>
      </c>
      <c r="AU274" s="128" t="s">
        <v>79</v>
      </c>
      <c r="AY274" s="121" t="s">
        <v>160</v>
      </c>
      <c r="BK274" s="129">
        <f>SUM(BK275:BK276)</f>
        <v>0</v>
      </c>
    </row>
    <row r="275" spans="2:65" s="1" customFormat="1" ht="16.5" customHeight="1">
      <c r="B275" s="33"/>
      <c r="C275" s="132" t="s">
        <v>509</v>
      </c>
      <c r="D275" s="132" t="s">
        <v>162</v>
      </c>
      <c r="E275" s="133" t="s">
        <v>3711</v>
      </c>
      <c r="F275" s="134" t="s">
        <v>3712</v>
      </c>
      <c r="G275" s="135" t="s">
        <v>3296</v>
      </c>
      <c r="H275" s="136">
        <v>1</v>
      </c>
      <c r="I275" s="137"/>
      <c r="J275" s="138">
        <f>ROUND(I275*H275,2)</f>
        <v>0</v>
      </c>
      <c r="K275" s="134" t="s">
        <v>19</v>
      </c>
      <c r="L275" s="33"/>
      <c r="M275" s="139" t="s">
        <v>19</v>
      </c>
      <c r="N275" s="140" t="s">
        <v>40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167</v>
      </c>
      <c r="AT275" s="143" t="s">
        <v>162</v>
      </c>
      <c r="AU275" s="143" t="s">
        <v>178</v>
      </c>
      <c r="AY275" s="18" t="s">
        <v>160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77</v>
      </c>
      <c r="BK275" s="144">
        <f>ROUND(I275*H275,2)</f>
        <v>0</v>
      </c>
      <c r="BL275" s="18" t="s">
        <v>167</v>
      </c>
      <c r="BM275" s="143" t="s">
        <v>3713</v>
      </c>
    </row>
    <row r="276" spans="2:65" s="1" customFormat="1" ht="11.25">
      <c r="B276" s="33"/>
      <c r="D276" s="145" t="s">
        <v>169</v>
      </c>
      <c r="F276" s="146" t="s">
        <v>3712</v>
      </c>
      <c r="I276" s="147"/>
      <c r="L276" s="33"/>
      <c r="M276" s="148"/>
      <c r="T276" s="54"/>
      <c r="AT276" s="18" t="s">
        <v>169</v>
      </c>
      <c r="AU276" s="18" t="s">
        <v>178</v>
      </c>
    </row>
    <row r="277" spans="2:65" s="11" customFormat="1" ht="20.85" customHeight="1">
      <c r="B277" s="120"/>
      <c r="D277" s="121" t="s">
        <v>68</v>
      </c>
      <c r="E277" s="130" t="s">
        <v>3476</v>
      </c>
      <c r="F277" s="130" t="s">
        <v>3477</v>
      </c>
      <c r="I277" s="123"/>
      <c r="J277" s="131">
        <f>BK277</f>
        <v>0</v>
      </c>
      <c r="L277" s="120"/>
      <c r="M277" s="125"/>
      <c r="P277" s="126">
        <f>SUM(P278:P279)</f>
        <v>0</v>
      </c>
      <c r="R277" s="126">
        <f>SUM(R278:R279)</f>
        <v>0</v>
      </c>
      <c r="T277" s="127">
        <f>SUM(T278:T279)</f>
        <v>0</v>
      </c>
      <c r="AR277" s="121" t="s">
        <v>77</v>
      </c>
      <c r="AT277" s="128" t="s">
        <v>68</v>
      </c>
      <c r="AU277" s="128" t="s">
        <v>79</v>
      </c>
      <c r="AY277" s="121" t="s">
        <v>160</v>
      </c>
      <c r="BK277" s="129">
        <f>SUM(BK278:BK279)</f>
        <v>0</v>
      </c>
    </row>
    <row r="278" spans="2:65" s="1" customFormat="1" ht="16.5" customHeight="1">
      <c r="B278" s="33"/>
      <c r="C278" s="132" t="s">
        <v>515</v>
      </c>
      <c r="D278" s="132" t="s">
        <v>162</v>
      </c>
      <c r="E278" s="133" t="s">
        <v>3478</v>
      </c>
      <c r="F278" s="134" t="s">
        <v>3479</v>
      </c>
      <c r="G278" s="135" t="s">
        <v>298</v>
      </c>
      <c r="H278" s="136">
        <v>5</v>
      </c>
      <c r="I278" s="137"/>
      <c r="J278" s="138">
        <f>ROUND(I278*H278,2)</f>
        <v>0</v>
      </c>
      <c r="K278" s="134" t="s">
        <v>19</v>
      </c>
      <c r="L278" s="33"/>
      <c r="M278" s="139" t="s">
        <v>19</v>
      </c>
      <c r="N278" s="140" t="s">
        <v>40</v>
      </c>
      <c r="P278" s="141">
        <f>O278*H278</f>
        <v>0</v>
      </c>
      <c r="Q278" s="141">
        <v>0</v>
      </c>
      <c r="R278" s="141">
        <f>Q278*H278</f>
        <v>0</v>
      </c>
      <c r="S278" s="141">
        <v>0</v>
      </c>
      <c r="T278" s="142">
        <f>S278*H278</f>
        <v>0</v>
      </c>
      <c r="AR278" s="143" t="s">
        <v>167</v>
      </c>
      <c r="AT278" s="143" t="s">
        <v>162</v>
      </c>
      <c r="AU278" s="143" t="s">
        <v>178</v>
      </c>
      <c r="AY278" s="18" t="s">
        <v>160</v>
      </c>
      <c r="BE278" s="144">
        <f>IF(N278="základní",J278,0)</f>
        <v>0</v>
      </c>
      <c r="BF278" s="144">
        <f>IF(N278="snížená",J278,0)</f>
        <v>0</v>
      </c>
      <c r="BG278" s="144">
        <f>IF(N278="zákl. přenesená",J278,0)</f>
        <v>0</v>
      </c>
      <c r="BH278" s="144">
        <f>IF(N278="sníž. přenesená",J278,0)</f>
        <v>0</v>
      </c>
      <c r="BI278" s="144">
        <f>IF(N278="nulová",J278,0)</f>
        <v>0</v>
      </c>
      <c r="BJ278" s="18" t="s">
        <v>77</v>
      </c>
      <c r="BK278" s="144">
        <f>ROUND(I278*H278,2)</f>
        <v>0</v>
      </c>
      <c r="BL278" s="18" t="s">
        <v>167</v>
      </c>
      <c r="BM278" s="143" t="s">
        <v>3714</v>
      </c>
    </row>
    <row r="279" spans="2:65" s="1" customFormat="1" ht="11.25">
      <c r="B279" s="33"/>
      <c r="D279" s="145" t="s">
        <v>169</v>
      </c>
      <c r="F279" s="146" t="s">
        <v>3479</v>
      </c>
      <c r="I279" s="147"/>
      <c r="L279" s="33"/>
      <c r="M279" s="148"/>
      <c r="T279" s="54"/>
      <c r="AT279" s="18" t="s">
        <v>169</v>
      </c>
      <c r="AU279" s="18" t="s">
        <v>178</v>
      </c>
    </row>
    <row r="280" spans="2:65" s="11" customFormat="1" ht="20.85" customHeight="1">
      <c r="B280" s="120"/>
      <c r="D280" s="121" t="s">
        <v>68</v>
      </c>
      <c r="E280" s="130" t="s">
        <v>3481</v>
      </c>
      <c r="F280" s="130" t="s">
        <v>3482</v>
      </c>
      <c r="I280" s="123"/>
      <c r="J280" s="131">
        <f>BK280</f>
        <v>0</v>
      </c>
      <c r="L280" s="120"/>
      <c r="M280" s="125"/>
      <c r="P280" s="126">
        <f>SUM(P281:P282)</f>
        <v>0</v>
      </c>
      <c r="R280" s="126">
        <f>SUM(R281:R282)</f>
        <v>0</v>
      </c>
      <c r="T280" s="127">
        <f>SUM(T281:T282)</f>
        <v>0</v>
      </c>
      <c r="AR280" s="121" t="s">
        <v>77</v>
      </c>
      <c r="AT280" s="128" t="s">
        <v>68</v>
      </c>
      <c r="AU280" s="128" t="s">
        <v>79</v>
      </c>
      <c r="AY280" s="121" t="s">
        <v>160</v>
      </c>
      <c r="BK280" s="129">
        <f>SUM(BK281:BK282)</f>
        <v>0</v>
      </c>
    </row>
    <row r="281" spans="2:65" s="1" customFormat="1" ht="16.5" customHeight="1">
      <c r="B281" s="33"/>
      <c r="C281" s="132" t="s">
        <v>520</v>
      </c>
      <c r="D281" s="132" t="s">
        <v>162</v>
      </c>
      <c r="E281" s="133" t="s">
        <v>3483</v>
      </c>
      <c r="F281" s="134" t="s">
        <v>3484</v>
      </c>
      <c r="G281" s="135" t="s">
        <v>298</v>
      </c>
      <c r="H281" s="136">
        <v>25</v>
      </c>
      <c r="I281" s="137"/>
      <c r="J281" s="138">
        <f>ROUND(I281*H281,2)</f>
        <v>0</v>
      </c>
      <c r="K281" s="134" t="s">
        <v>19</v>
      </c>
      <c r="L281" s="33"/>
      <c r="M281" s="139" t="s">
        <v>19</v>
      </c>
      <c r="N281" s="140" t="s">
        <v>40</v>
      </c>
      <c r="P281" s="141">
        <f>O281*H281</f>
        <v>0</v>
      </c>
      <c r="Q281" s="141">
        <v>0</v>
      </c>
      <c r="R281" s="141">
        <f>Q281*H281</f>
        <v>0</v>
      </c>
      <c r="S281" s="141">
        <v>0</v>
      </c>
      <c r="T281" s="142">
        <f>S281*H281</f>
        <v>0</v>
      </c>
      <c r="AR281" s="143" t="s">
        <v>167</v>
      </c>
      <c r="AT281" s="143" t="s">
        <v>162</v>
      </c>
      <c r="AU281" s="143" t="s">
        <v>178</v>
      </c>
      <c r="AY281" s="18" t="s">
        <v>160</v>
      </c>
      <c r="BE281" s="144">
        <f>IF(N281="základní",J281,0)</f>
        <v>0</v>
      </c>
      <c r="BF281" s="144">
        <f>IF(N281="snížená",J281,0)</f>
        <v>0</v>
      </c>
      <c r="BG281" s="144">
        <f>IF(N281="zákl. přenesená",J281,0)</f>
        <v>0</v>
      </c>
      <c r="BH281" s="144">
        <f>IF(N281="sníž. přenesená",J281,0)</f>
        <v>0</v>
      </c>
      <c r="BI281" s="144">
        <f>IF(N281="nulová",J281,0)</f>
        <v>0</v>
      </c>
      <c r="BJ281" s="18" t="s">
        <v>77</v>
      </c>
      <c r="BK281" s="144">
        <f>ROUND(I281*H281,2)</f>
        <v>0</v>
      </c>
      <c r="BL281" s="18" t="s">
        <v>167</v>
      </c>
      <c r="BM281" s="143" t="s">
        <v>3715</v>
      </c>
    </row>
    <row r="282" spans="2:65" s="1" customFormat="1" ht="11.25">
      <c r="B282" s="33"/>
      <c r="D282" s="145" t="s">
        <v>169</v>
      </c>
      <c r="F282" s="146" t="s">
        <v>3484</v>
      </c>
      <c r="I282" s="147"/>
      <c r="L282" s="33"/>
      <c r="M282" s="148"/>
      <c r="T282" s="54"/>
      <c r="AT282" s="18" t="s">
        <v>169</v>
      </c>
      <c r="AU282" s="18" t="s">
        <v>178</v>
      </c>
    </row>
    <row r="283" spans="2:65" s="11" customFormat="1" ht="20.85" customHeight="1">
      <c r="B283" s="120"/>
      <c r="D283" s="121" t="s">
        <v>68</v>
      </c>
      <c r="E283" s="130" t="s">
        <v>3486</v>
      </c>
      <c r="F283" s="130" t="s">
        <v>3487</v>
      </c>
      <c r="I283" s="123"/>
      <c r="J283" s="131">
        <f>BK283</f>
        <v>0</v>
      </c>
      <c r="L283" s="120"/>
      <c r="M283" s="125"/>
      <c r="P283" s="126">
        <f>SUM(P284:P285)</f>
        <v>0</v>
      </c>
      <c r="R283" s="126">
        <f>SUM(R284:R285)</f>
        <v>0</v>
      </c>
      <c r="T283" s="127">
        <f>SUM(T284:T285)</f>
        <v>0</v>
      </c>
      <c r="AR283" s="121" t="s">
        <v>77</v>
      </c>
      <c r="AT283" s="128" t="s">
        <v>68</v>
      </c>
      <c r="AU283" s="128" t="s">
        <v>79</v>
      </c>
      <c r="AY283" s="121" t="s">
        <v>160</v>
      </c>
      <c r="BK283" s="129">
        <f>SUM(BK284:BK285)</f>
        <v>0</v>
      </c>
    </row>
    <row r="284" spans="2:65" s="1" customFormat="1" ht="16.5" customHeight="1">
      <c r="B284" s="33"/>
      <c r="C284" s="132" t="s">
        <v>525</v>
      </c>
      <c r="D284" s="132" t="s">
        <v>162</v>
      </c>
      <c r="E284" s="133" t="s">
        <v>3488</v>
      </c>
      <c r="F284" s="134" t="s">
        <v>3489</v>
      </c>
      <c r="G284" s="135" t="s">
        <v>3296</v>
      </c>
      <c r="H284" s="136">
        <v>4</v>
      </c>
      <c r="I284" s="137"/>
      <c r="J284" s="138">
        <f>ROUND(I284*H284,2)</f>
        <v>0</v>
      </c>
      <c r="K284" s="134" t="s">
        <v>19</v>
      </c>
      <c r="L284" s="33"/>
      <c r="M284" s="139" t="s">
        <v>19</v>
      </c>
      <c r="N284" s="140" t="s">
        <v>40</v>
      </c>
      <c r="P284" s="141">
        <f>O284*H284</f>
        <v>0</v>
      </c>
      <c r="Q284" s="141">
        <v>0</v>
      </c>
      <c r="R284" s="141">
        <f>Q284*H284</f>
        <v>0</v>
      </c>
      <c r="S284" s="141">
        <v>0</v>
      </c>
      <c r="T284" s="142">
        <f>S284*H284</f>
        <v>0</v>
      </c>
      <c r="AR284" s="143" t="s">
        <v>167</v>
      </c>
      <c r="AT284" s="143" t="s">
        <v>162</v>
      </c>
      <c r="AU284" s="143" t="s">
        <v>178</v>
      </c>
      <c r="AY284" s="18" t="s">
        <v>160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77</v>
      </c>
      <c r="BK284" s="144">
        <f>ROUND(I284*H284,2)</f>
        <v>0</v>
      </c>
      <c r="BL284" s="18" t="s">
        <v>167</v>
      </c>
      <c r="BM284" s="143" t="s">
        <v>3716</v>
      </c>
    </row>
    <row r="285" spans="2:65" s="1" customFormat="1" ht="11.25">
      <c r="B285" s="33"/>
      <c r="D285" s="145" t="s">
        <v>169</v>
      </c>
      <c r="F285" s="146" t="s">
        <v>3489</v>
      </c>
      <c r="I285" s="147"/>
      <c r="L285" s="33"/>
      <c r="M285" s="148"/>
      <c r="T285" s="54"/>
      <c r="AT285" s="18" t="s">
        <v>169</v>
      </c>
      <c r="AU285" s="18" t="s">
        <v>178</v>
      </c>
    </row>
    <row r="286" spans="2:65" s="11" customFormat="1" ht="20.85" customHeight="1">
      <c r="B286" s="120"/>
      <c r="D286" s="121" t="s">
        <v>68</v>
      </c>
      <c r="E286" s="130" t="s">
        <v>3491</v>
      </c>
      <c r="F286" s="130" t="s">
        <v>3492</v>
      </c>
      <c r="I286" s="123"/>
      <c r="J286" s="131">
        <f>BK286</f>
        <v>0</v>
      </c>
      <c r="L286" s="120"/>
      <c r="M286" s="125"/>
      <c r="P286" s="126">
        <f>SUM(P287:P288)</f>
        <v>0</v>
      </c>
      <c r="R286" s="126">
        <f>SUM(R287:R288)</f>
        <v>0</v>
      </c>
      <c r="T286" s="127">
        <f>SUM(T287:T288)</f>
        <v>0</v>
      </c>
      <c r="AR286" s="121" t="s">
        <v>77</v>
      </c>
      <c r="AT286" s="128" t="s">
        <v>68</v>
      </c>
      <c r="AU286" s="128" t="s">
        <v>79</v>
      </c>
      <c r="AY286" s="121" t="s">
        <v>160</v>
      </c>
      <c r="BK286" s="129">
        <f>SUM(BK287:BK288)</f>
        <v>0</v>
      </c>
    </row>
    <row r="287" spans="2:65" s="1" customFormat="1" ht="16.5" customHeight="1">
      <c r="B287" s="33"/>
      <c r="C287" s="132" t="s">
        <v>535</v>
      </c>
      <c r="D287" s="132" t="s">
        <v>162</v>
      </c>
      <c r="E287" s="133" t="s">
        <v>3493</v>
      </c>
      <c r="F287" s="134" t="s">
        <v>3494</v>
      </c>
      <c r="G287" s="135" t="s">
        <v>3296</v>
      </c>
      <c r="H287" s="136">
        <v>8</v>
      </c>
      <c r="I287" s="137"/>
      <c r="J287" s="138">
        <f>ROUND(I287*H287,2)</f>
        <v>0</v>
      </c>
      <c r="K287" s="134" t="s">
        <v>19</v>
      </c>
      <c r="L287" s="33"/>
      <c r="M287" s="139" t="s">
        <v>19</v>
      </c>
      <c r="N287" s="140" t="s">
        <v>40</v>
      </c>
      <c r="P287" s="141">
        <f>O287*H287</f>
        <v>0</v>
      </c>
      <c r="Q287" s="141">
        <v>0</v>
      </c>
      <c r="R287" s="141">
        <f>Q287*H287</f>
        <v>0</v>
      </c>
      <c r="S287" s="141">
        <v>0</v>
      </c>
      <c r="T287" s="142">
        <f>S287*H287</f>
        <v>0</v>
      </c>
      <c r="AR287" s="143" t="s">
        <v>167</v>
      </c>
      <c r="AT287" s="143" t="s">
        <v>162</v>
      </c>
      <c r="AU287" s="143" t="s">
        <v>178</v>
      </c>
      <c r="AY287" s="18" t="s">
        <v>160</v>
      </c>
      <c r="BE287" s="144">
        <f>IF(N287="základní",J287,0)</f>
        <v>0</v>
      </c>
      <c r="BF287" s="144">
        <f>IF(N287="snížená",J287,0)</f>
        <v>0</v>
      </c>
      <c r="BG287" s="144">
        <f>IF(N287="zákl. přenesená",J287,0)</f>
        <v>0</v>
      </c>
      <c r="BH287" s="144">
        <f>IF(N287="sníž. přenesená",J287,0)</f>
        <v>0</v>
      </c>
      <c r="BI287" s="144">
        <f>IF(N287="nulová",J287,0)</f>
        <v>0</v>
      </c>
      <c r="BJ287" s="18" t="s">
        <v>77</v>
      </c>
      <c r="BK287" s="144">
        <f>ROUND(I287*H287,2)</f>
        <v>0</v>
      </c>
      <c r="BL287" s="18" t="s">
        <v>167</v>
      </c>
      <c r="BM287" s="143" t="s">
        <v>3717</v>
      </c>
    </row>
    <row r="288" spans="2:65" s="1" customFormat="1" ht="11.25">
      <c r="B288" s="33"/>
      <c r="D288" s="145" t="s">
        <v>169</v>
      </c>
      <c r="F288" s="146" t="s">
        <v>3494</v>
      </c>
      <c r="I288" s="147"/>
      <c r="L288" s="33"/>
      <c r="M288" s="148"/>
      <c r="T288" s="54"/>
      <c r="AT288" s="18" t="s">
        <v>169</v>
      </c>
      <c r="AU288" s="18" t="s">
        <v>178</v>
      </c>
    </row>
    <row r="289" spans="2:65" s="11" customFormat="1" ht="20.85" customHeight="1">
      <c r="B289" s="120"/>
      <c r="D289" s="121" t="s">
        <v>68</v>
      </c>
      <c r="E289" s="130" t="s">
        <v>3496</v>
      </c>
      <c r="F289" s="130" t="s">
        <v>3497</v>
      </c>
      <c r="I289" s="123"/>
      <c r="J289" s="131">
        <f>BK289</f>
        <v>0</v>
      </c>
      <c r="L289" s="120"/>
      <c r="M289" s="125"/>
      <c r="P289" s="126">
        <f>SUM(P290:P291)</f>
        <v>0</v>
      </c>
      <c r="R289" s="126">
        <f>SUM(R290:R291)</f>
        <v>0</v>
      </c>
      <c r="T289" s="127">
        <f>SUM(T290:T291)</f>
        <v>0</v>
      </c>
      <c r="AR289" s="121" t="s">
        <v>77</v>
      </c>
      <c r="AT289" s="128" t="s">
        <v>68</v>
      </c>
      <c r="AU289" s="128" t="s">
        <v>79</v>
      </c>
      <c r="AY289" s="121" t="s">
        <v>160</v>
      </c>
      <c r="BK289" s="129">
        <f>SUM(BK290:BK291)</f>
        <v>0</v>
      </c>
    </row>
    <row r="290" spans="2:65" s="1" customFormat="1" ht="16.5" customHeight="1">
      <c r="B290" s="33"/>
      <c r="C290" s="132" t="s">
        <v>542</v>
      </c>
      <c r="D290" s="132" t="s">
        <v>162</v>
      </c>
      <c r="E290" s="133" t="s">
        <v>3500</v>
      </c>
      <c r="F290" s="134" t="s">
        <v>3718</v>
      </c>
      <c r="G290" s="135" t="s">
        <v>3296</v>
      </c>
      <c r="H290" s="136">
        <v>4</v>
      </c>
      <c r="I290" s="137"/>
      <c r="J290" s="138">
        <f>ROUND(I290*H290,2)</f>
        <v>0</v>
      </c>
      <c r="K290" s="134" t="s">
        <v>19</v>
      </c>
      <c r="L290" s="33"/>
      <c r="M290" s="139" t="s">
        <v>19</v>
      </c>
      <c r="N290" s="140" t="s">
        <v>40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167</v>
      </c>
      <c r="AT290" s="143" t="s">
        <v>162</v>
      </c>
      <c r="AU290" s="143" t="s">
        <v>178</v>
      </c>
      <c r="AY290" s="18" t="s">
        <v>160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77</v>
      </c>
      <c r="BK290" s="144">
        <f>ROUND(I290*H290,2)</f>
        <v>0</v>
      </c>
      <c r="BL290" s="18" t="s">
        <v>167</v>
      </c>
      <c r="BM290" s="143" t="s">
        <v>3719</v>
      </c>
    </row>
    <row r="291" spans="2:65" s="1" customFormat="1" ht="11.25">
      <c r="B291" s="33"/>
      <c r="D291" s="145" t="s">
        <v>169</v>
      </c>
      <c r="F291" s="146" t="s">
        <v>3718</v>
      </c>
      <c r="I291" s="147"/>
      <c r="L291" s="33"/>
      <c r="M291" s="148"/>
      <c r="T291" s="54"/>
      <c r="AT291" s="18" t="s">
        <v>169</v>
      </c>
      <c r="AU291" s="18" t="s">
        <v>178</v>
      </c>
    </row>
    <row r="292" spans="2:65" s="11" customFormat="1" ht="20.85" customHeight="1">
      <c r="B292" s="120"/>
      <c r="D292" s="121" t="s">
        <v>68</v>
      </c>
      <c r="E292" s="130" t="s">
        <v>3503</v>
      </c>
      <c r="F292" s="130" t="s">
        <v>3504</v>
      </c>
      <c r="I292" s="123"/>
      <c r="J292" s="131">
        <f>BK292</f>
        <v>0</v>
      </c>
      <c r="L292" s="120"/>
      <c r="M292" s="125"/>
      <c r="P292" s="126">
        <f>SUM(P293:P294)</f>
        <v>0</v>
      </c>
      <c r="R292" s="126">
        <f>SUM(R293:R294)</f>
        <v>0</v>
      </c>
      <c r="T292" s="127">
        <f>SUM(T293:T294)</f>
        <v>0</v>
      </c>
      <c r="AR292" s="121" t="s">
        <v>77</v>
      </c>
      <c r="AT292" s="128" t="s">
        <v>68</v>
      </c>
      <c r="AU292" s="128" t="s">
        <v>79</v>
      </c>
      <c r="AY292" s="121" t="s">
        <v>160</v>
      </c>
      <c r="BK292" s="129">
        <f>SUM(BK293:BK294)</f>
        <v>0</v>
      </c>
    </row>
    <row r="293" spans="2:65" s="1" customFormat="1" ht="16.5" customHeight="1">
      <c r="B293" s="33"/>
      <c r="C293" s="132" t="s">
        <v>547</v>
      </c>
      <c r="D293" s="132" t="s">
        <v>162</v>
      </c>
      <c r="E293" s="133" t="s">
        <v>3508</v>
      </c>
      <c r="F293" s="134" t="s">
        <v>3720</v>
      </c>
      <c r="G293" s="135" t="s">
        <v>3296</v>
      </c>
      <c r="H293" s="136">
        <v>4</v>
      </c>
      <c r="I293" s="137"/>
      <c r="J293" s="138">
        <f>ROUND(I293*H293,2)</f>
        <v>0</v>
      </c>
      <c r="K293" s="134" t="s">
        <v>19</v>
      </c>
      <c r="L293" s="33"/>
      <c r="M293" s="139" t="s">
        <v>19</v>
      </c>
      <c r="N293" s="140" t="s">
        <v>40</v>
      </c>
      <c r="P293" s="141">
        <f>O293*H293</f>
        <v>0</v>
      </c>
      <c r="Q293" s="141">
        <v>0</v>
      </c>
      <c r="R293" s="141">
        <f>Q293*H293</f>
        <v>0</v>
      </c>
      <c r="S293" s="141">
        <v>0</v>
      </c>
      <c r="T293" s="142">
        <f>S293*H293</f>
        <v>0</v>
      </c>
      <c r="AR293" s="143" t="s">
        <v>167</v>
      </c>
      <c r="AT293" s="143" t="s">
        <v>162</v>
      </c>
      <c r="AU293" s="143" t="s">
        <v>178</v>
      </c>
      <c r="AY293" s="18" t="s">
        <v>160</v>
      </c>
      <c r="BE293" s="144">
        <f>IF(N293="základní",J293,0)</f>
        <v>0</v>
      </c>
      <c r="BF293" s="144">
        <f>IF(N293="snížená",J293,0)</f>
        <v>0</v>
      </c>
      <c r="BG293" s="144">
        <f>IF(N293="zákl. přenesená",J293,0)</f>
        <v>0</v>
      </c>
      <c r="BH293" s="144">
        <f>IF(N293="sníž. přenesená",J293,0)</f>
        <v>0</v>
      </c>
      <c r="BI293" s="144">
        <f>IF(N293="nulová",J293,0)</f>
        <v>0</v>
      </c>
      <c r="BJ293" s="18" t="s">
        <v>77</v>
      </c>
      <c r="BK293" s="144">
        <f>ROUND(I293*H293,2)</f>
        <v>0</v>
      </c>
      <c r="BL293" s="18" t="s">
        <v>167</v>
      </c>
      <c r="BM293" s="143" t="s">
        <v>3721</v>
      </c>
    </row>
    <row r="294" spans="2:65" s="1" customFormat="1" ht="11.25">
      <c r="B294" s="33"/>
      <c r="D294" s="145" t="s">
        <v>169</v>
      </c>
      <c r="F294" s="146" t="s">
        <v>3720</v>
      </c>
      <c r="I294" s="147"/>
      <c r="L294" s="33"/>
      <c r="M294" s="148"/>
      <c r="T294" s="54"/>
      <c r="AT294" s="18" t="s">
        <v>169</v>
      </c>
      <c r="AU294" s="18" t="s">
        <v>178</v>
      </c>
    </row>
    <row r="295" spans="2:65" s="11" customFormat="1" ht="20.85" customHeight="1">
      <c r="B295" s="120"/>
      <c r="D295" s="121" t="s">
        <v>68</v>
      </c>
      <c r="E295" s="130" t="s">
        <v>3431</v>
      </c>
      <c r="F295" s="130" t="s">
        <v>3432</v>
      </c>
      <c r="I295" s="123"/>
      <c r="J295" s="131">
        <f>BK295</f>
        <v>0</v>
      </c>
      <c r="L295" s="120"/>
      <c r="M295" s="125"/>
      <c r="P295" s="126">
        <f>SUM(P296:P301)</f>
        <v>0</v>
      </c>
      <c r="R295" s="126">
        <f>SUM(R296:R301)</f>
        <v>0</v>
      </c>
      <c r="T295" s="127">
        <f>SUM(T296:T301)</f>
        <v>0</v>
      </c>
      <c r="AR295" s="121" t="s">
        <v>77</v>
      </c>
      <c r="AT295" s="128" t="s">
        <v>68</v>
      </c>
      <c r="AU295" s="128" t="s">
        <v>79</v>
      </c>
      <c r="AY295" s="121" t="s">
        <v>160</v>
      </c>
      <c r="BK295" s="129">
        <f>SUM(BK296:BK301)</f>
        <v>0</v>
      </c>
    </row>
    <row r="296" spans="2:65" s="1" customFormat="1" ht="16.5" customHeight="1">
      <c r="B296" s="33"/>
      <c r="C296" s="132" t="s">
        <v>552</v>
      </c>
      <c r="D296" s="132" t="s">
        <v>162</v>
      </c>
      <c r="E296" s="133" t="s">
        <v>3517</v>
      </c>
      <c r="F296" s="134" t="s">
        <v>3518</v>
      </c>
      <c r="G296" s="135" t="s">
        <v>2207</v>
      </c>
      <c r="H296" s="136">
        <v>4</v>
      </c>
      <c r="I296" s="137"/>
      <c r="J296" s="138">
        <f>ROUND(I296*H296,2)</f>
        <v>0</v>
      </c>
      <c r="K296" s="134" t="s">
        <v>19</v>
      </c>
      <c r="L296" s="33"/>
      <c r="M296" s="139" t="s">
        <v>19</v>
      </c>
      <c r="N296" s="140" t="s">
        <v>40</v>
      </c>
      <c r="P296" s="141">
        <f>O296*H296</f>
        <v>0</v>
      </c>
      <c r="Q296" s="141">
        <v>0</v>
      </c>
      <c r="R296" s="141">
        <f>Q296*H296</f>
        <v>0</v>
      </c>
      <c r="S296" s="141">
        <v>0</v>
      </c>
      <c r="T296" s="142">
        <f>S296*H296</f>
        <v>0</v>
      </c>
      <c r="AR296" s="143" t="s">
        <v>167</v>
      </c>
      <c r="AT296" s="143" t="s">
        <v>162</v>
      </c>
      <c r="AU296" s="143" t="s">
        <v>178</v>
      </c>
      <c r="AY296" s="18" t="s">
        <v>160</v>
      </c>
      <c r="BE296" s="144">
        <f>IF(N296="základní",J296,0)</f>
        <v>0</v>
      </c>
      <c r="BF296" s="144">
        <f>IF(N296="snížená",J296,0)</f>
        <v>0</v>
      </c>
      <c r="BG296" s="144">
        <f>IF(N296="zákl. přenesená",J296,0)</f>
        <v>0</v>
      </c>
      <c r="BH296" s="144">
        <f>IF(N296="sníž. přenesená",J296,0)</f>
        <v>0</v>
      </c>
      <c r="BI296" s="144">
        <f>IF(N296="nulová",J296,0)</f>
        <v>0</v>
      </c>
      <c r="BJ296" s="18" t="s">
        <v>77</v>
      </c>
      <c r="BK296" s="144">
        <f>ROUND(I296*H296,2)</f>
        <v>0</v>
      </c>
      <c r="BL296" s="18" t="s">
        <v>167</v>
      </c>
      <c r="BM296" s="143" t="s">
        <v>3722</v>
      </c>
    </row>
    <row r="297" spans="2:65" s="1" customFormat="1" ht="11.25">
      <c r="B297" s="33"/>
      <c r="D297" s="145" t="s">
        <v>169</v>
      </c>
      <c r="F297" s="146" t="s">
        <v>3518</v>
      </c>
      <c r="I297" s="147"/>
      <c r="L297" s="33"/>
      <c r="M297" s="148"/>
      <c r="T297" s="54"/>
      <c r="AT297" s="18" t="s">
        <v>169</v>
      </c>
      <c r="AU297" s="18" t="s">
        <v>178</v>
      </c>
    </row>
    <row r="298" spans="2:65" s="1" customFormat="1" ht="16.5" customHeight="1">
      <c r="B298" s="33"/>
      <c r="C298" s="132" t="s">
        <v>556</v>
      </c>
      <c r="D298" s="132" t="s">
        <v>162</v>
      </c>
      <c r="E298" s="133" t="s">
        <v>3436</v>
      </c>
      <c r="F298" s="134" t="s">
        <v>3437</v>
      </c>
      <c r="G298" s="135" t="s">
        <v>2207</v>
      </c>
      <c r="H298" s="136">
        <v>4</v>
      </c>
      <c r="I298" s="137"/>
      <c r="J298" s="138">
        <f>ROUND(I298*H298,2)</f>
        <v>0</v>
      </c>
      <c r="K298" s="134" t="s">
        <v>19</v>
      </c>
      <c r="L298" s="33"/>
      <c r="M298" s="139" t="s">
        <v>19</v>
      </c>
      <c r="N298" s="140" t="s">
        <v>40</v>
      </c>
      <c r="P298" s="141">
        <f>O298*H298</f>
        <v>0</v>
      </c>
      <c r="Q298" s="141">
        <v>0</v>
      </c>
      <c r="R298" s="141">
        <f>Q298*H298</f>
        <v>0</v>
      </c>
      <c r="S298" s="141">
        <v>0</v>
      </c>
      <c r="T298" s="142">
        <f>S298*H298</f>
        <v>0</v>
      </c>
      <c r="AR298" s="143" t="s">
        <v>167</v>
      </c>
      <c r="AT298" s="143" t="s">
        <v>162</v>
      </c>
      <c r="AU298" s="143" t="s">
        <v>178</v>
      </c>
      <c r="AY298" s="18" t="s">
        <v>160</v>
      </c>
      <c r="BE298" s="144">
        <f>IF(N298="základní",J298,0)</f>
        <v>0</v>
      </c>
      <c r="BF298" s="144">
        <f>IF(N298="snížená",J298,0)</f>
        <v>0</v>
      </c>
      <c r="BG298" s="144">
        <f>IF(N298="zákl. přenesená",J298,0)</f>
        <v>0</v>
      </c>
      <c r="BH298" s="144">
        <f>IF(N298="sníž. přenesená",J298,0)</f>
        <v>0</v>
      </c>
      <c r="BI298" s="144">
        <f>IF(N298="nulová",J298,0)</f>
        <v>0</v>
      </c>
      <c r="BJ298" s="18" t="s">
        <v>77</v>
      </c>
      <c r="BK298" s="144">
        <f>ROUND(I298*H298,2)</f>
        <v>0</v>
      </c>
      <c r="BL298" s="18" t="s">
        <v>167</v>
      </c>
      <c r="BM298" s="143" t="s">
        <v>3723</v>
      </c>
    </row>
    <row r="299" spans="2:65" s="1" customFormat="1" ht="11.25">
      <c r="B299" s="33"/>
      <c r="D299" s="145" t="s">
        <v>169</v>
      </c>
      <c r="F299" s="146" t="s">
        <v>3437</v>
      </c>
      <c r="I299" s="147"/>
      <c r="L299" s="33"/>
      <c r="M299" s="148"/>
      <c r="T299" s="54"/>
      <c r="AT299" s="18" t="s">
        <v>169</v>
      </c>
      <c r="AU299" s="18" t="s">
        <v>178</v>
      </c>
    </row>
    <row r="300" spans="2:65" s="1" customFormat="1" ht="16.5" customHeight="1">
      <c r="B300" s="33"/>
      <c r="C300" s="132" t="s">
        <v>560</v>
      </c>
      <c r="D300" s="132" t="s">
        <v>162</v>
      </c>
      <c r="E300" s="133" t="s">
        <v>3439</v>
      </c>
      <c r="F300" s="134" t="s">
        <v>3440</v>
      </c>
      <c r="G300" s="135" t="s">
        <v>2207</v>
      </c>
      <c r="H300" s="136">
        <v>4</v>
      </c>
      <c r="I300" s="137"/>
      <c r="J300" s="138">
        <f>ROUND(I300*H300,2)</f>
        <v>0</v>
      </c>
      <c r="K300" s="134" t="s">
        <v>19</v>
      </c>
      <c r="L300" s="33"/>
      <c r="M300" s="139" t="s">
        <v>19</v>
      </c>
      <c r="N300" s="140" t="s">
        <v>40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167</v>
      </c>
      <c r="AT300" s="143" t="s">
        <v>162</v>
      </c>
      <c r="AU300" s="143" t="s">
        <v>178</v>
      </c>
      <c r="AY300" s="18" t="s">
        <v>160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77</v>
      </c>
      <c r="BK300" s="144">
        <f>ROUND(I300*H300,2)</f>
        <v>0</v>
      </c>
      <c r="BL300" s="18" t="s">
        <v>167</v>
      </c>
      <c r="BM300" s="143" t="s">
        <v>3724</v>
      </c>
    </row>
    <row r="301" spans="2:65" s="1" customFormat="1" ht="11.25">
      <c r="B301" s="33"/>
      <c r="D301" s="145" t="s">
        <v>169</v>
      </c>
      <c r="F301" s="146" t="s">
        <v>3440</v>
      </c>
      <c r="I301" s="147"/>
      <c r="L301" s="33"/>
      <c r="M301" s="148"/>
      <c r="T301" s="54"/>
      <c r="AT301" s="18" t="s">
        <v>169</v>
      </c>
      <c r="AU301" s="18" t="s">
        <v>178</v>
      </c>
    </row>
    <row r="302" spans="2:65" s="11" customFormat="1" ht="20.85" customHeight="1">
      <c r="B302" s="120"/>
      <c r="D302" s="121" t="s">
        <v>68</v>
      </c>
      <c r="E302" s="130" t="s">
        <v>3522</v>
      </c>
      <c r="F302" s="130" t="s">
        <v>3523</v>
      </c>
      <c r="I302" s="123"/>
      <c r="J302" s="131">
        <f>BK302</f>
        <v>0</v>
      </c>
      <c r="L302" s="120"/>
      <c r="M302" s="125"/>
      <c r="P302" s="126">
        <f>SUM(P303:P304)</f>
        <v>0</v>
      </c>
      <c r="R302" s="126">
        <f>SUM(R303:R304)</f>
        <v>0</v>
      </c>
      <c r="T302" s="127">
        <f>SUM(T303:T304)</f>
        <v>0</v>
      </c>
      <c r="AR302" s="121" t="s">
        <v>77</v>
      </c>
      <c r="AT302" s="128" t="s">
        <v>68</v>
      </c>
      <c r="AU302" s="128" t="s">
        <v>79</v>
      </c>
      <c r="AY302" s="121" t="s">
        <v>160</v>
      </c>
      <c r="BK302" s="129">
        <f>SUM(BK303:BK304)</f>
        <v>0</v>
      </c>
    </row>
    <row r="303" spans="2:65" s="1" customFormat="1" ht="16.5" customHeight="1">
      <c r="B303" s="33"/>
      <c r="C303" s="132" t="s">
        <v>566</v>
      </c>
      <c r="D303" s="132" t="s">
        <v>162</v>
      </c>
      <c r="E303" s="133" t="s">
        <v>3524</v>
      </c>
      <c r="F303" s="134" t="s">
        <v>3525</v>
      </c>
      <c r="G303" s="135" t="s">
        <v>2207</v>
      </c>
      <c r="H303" s="136">
        <v>4</v>
      </c>
      <c r="I303" s="137"/>
      <c r="J303" s="138">
        <f>ROUND(I303*H303,2)</f>
        <v>0</v>
      </c>
      <c r="K303" s="134" t="s">
        <v>19</v>
      </c>
      <c r="L303" s="33"/>
      <c r="M303" s="139" t="s">
        <v>19</v>
      </c>
      <c r="N303" s="140" t="s">
        <v>40</v>
      </c>
      <c r="P303" s="141">
        <f>O303*H303</f>
        <v>0</v>
      </c>
      <c r="Q303" s="141">
        <v>0</v>
      </c>
      <c r="R303" s="141">
        <f>Q303*H303</f>
        <v>0</v>
      </c>
      <c r="S303" s="141">
        <v>0</v>
      </c>
      <c r="T303" s="142">
        <f>S303*H303</f>
        <v>0</v>
      </c>
      <c r="AR303" s="143" t="s">
        <v>167</v>
      </c>
      <c r="AT303" s="143" t="s">
        <v>162</v>
      </c>
      <c r="AU303" s="143" t="s">
        <v>178</v>
      </c>
      <c r="AY303" s="18" t="s">
        <v>160</v>
      </c>
      <c r="BE303" s="144">
        <f>IF(N303="základní",J303,0)</f>
        <v>0</v>
      </c>
      <c r="BF303" s="144">
        <f>IF(N303="snížená",J303,0)</f>
        <v>0</v>
      </c>
      <c r="BG303" s="144">
        <f>IF(N303="zákl. přenesená",J303,0)</f>
        <v>0</v>
      </c>
      <c r="BH303" s="144">
        <f>IF(N303="sníž. přenesená",J303,0)</f>
        <v>0</v>
      </c>
      <c r="BI303" s="144">
        <f>IF(N303="nulová",J303,0)</f>
        <v>0</v>
      </c>
      <c r="BJ303" s="18" t="s">
        <v>77</v>
      </c>
      <c r="BK303" s="144">
        <f>ROUND(I303*H303,2)</f>
        <v>0</v>
      </c>
      <c r="BL303" s="18" t="s">
        <v>167</v>
      </c>
      <c r="BM303" s="143" t="s">
        <v>3725</v>
      </c>
    </row>
    <row r="304" spans="2:65" s="1" customFormat="1" ht="11.25">
      <c r="B304" s="33"/>
      <c r="D304" s="145" t="s">
        <v>169</v>
      </c>
      <c r="F304" s="146" t="s">
        <v>3525</v>
      </c>
      <c r="I304" s="147"/>
      <c r="L304" s="33"/>
      <c r="M304" s="148"/>
      <c r="T304" s="54"/>
      <c r="AT304" s="18" t="s">
        <v>169</v>
      </c>
      <c r="AU304" s="18" t="s">
        <v>178</v>
      </c>
    </row>
    <row r="305" spans="2:65" s="11" customFormat="1" ht="20.85" customHeight="1">
      <c r="B305" s="120"/>
      <c r="D305" s="121" t="s">
        <v>68</v>
      </c>
      <c r="E305" s="130" t="s">
        <v>3527</v>
      </c>
      <c r="F305" s="130" t="s">
        <v>3528</v>
      </c>
      <c r="I305" s="123"/>
      <c r="J305" s="131">
        <f>BK305</f>
        <v>0</v>
      </c>
      <c r="L305" s="120"/>
      <c r="M305" s="125"/>
      <c r="P305" s="126">
        <f>SUM(P306:P307)</f>
        <v>0</v>
      </c>
      <c r="R305" s="126">
        <f>SUM(R306:R307)</f>
        <v>0</v>
      </c>
      <c r="T305" s="127">
        <f>SUM(T306:T307)</f>
        <v>0</v>
      </c>
      <c r="AR305" s="121" t="s">
        <v>77</v>
      </c>
      <c r="AT305" s="128" t="s">
        <v>68</v>
      </c>
      <c r="AU305" s="128" t="s">
        <v>79</v>
      </c>
      <c r="AY305" s="121" t="s">
        <v>160</v>
      </c>
      <c r="BK305" s="129">
        <f>SUM(BK306:BK307)</f>
        <v>0</v>
      </c>
    </row>
    <row r="306" spans="2:65" s="1" customFormat="1" ht="16.5" customHeight="1">
      <c r="B306" s="33"/>
      <c r="C306" s="132" t="s">
        <v>575</v>
      </c>
      <c r="D306" s="132" t="s">
        <v>162</v>
      </c>
      <c r="E306" s="133" t="s">
        <v>3529</v>
      </c>
      <c r="F306" s="134" t="s">
        <v>3530</v>
      </c>
      <c r="G306" s="135" t="s">
        <v>2207</v>
      </c>
      <c r="H306" s="136">
        <v>6</v>
      </c>
      <c r="I306" s="137"/>
      <c r="J306" s="138">
        <f>ROUND(I306*H306,2)</f>
        <v>0</v>
      </c>
      <c r="K306" s="134" t="s">
        <v>19</v>
      </c>
      <c r="L306" s="33"/>
      <c r="M306" s="139" t="s">
        <v>19</v>
      </c>
      <c r="N306" s="140" t="s">
        <v>40</v>
      </c>
      <c r="P306" s="141">
        <f>O306*H306</f>
        <v>0</v>
      </c>
      <c r="Q306" s="141">
        <v>0</v>
      </c>
      <c r="R306" s="141">
        <f>Q306*H306</f>
        <v>0</v>
      </c>
      <c r="S306" s="141">
        <v>0</v>
      </c>
      <c r="T306" s="142">
        <f>S306*H306</f>
        <v>0</v>
      </c>
      <c r="AR306" s="143" t="s">
        <v>167</v>
      </c>
      <c r="AT306" s="143" t="s">
        <v>162</v>
      </c>
      <c r="AU306" s="143" t="s">
        <v>178</v>
      </c>
      <c r="AY306" s="18" t="s">
        <v>160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77</v>
      </c>
      <c r="BK306" s="144">
        <f>ROUND(I306*H306,2)</f>
        <v>0</v>
      </c>
      <c r="BL306" s="18" t="s">
        <v>167</v>
      </c>
      <c r="BM306" s="143" t="s">
        <v>3726</v>
      </c>
    </row>
    <row r="307" spans="2:65" s="1" customFormat="1" ht="11.25">
      <c r="B307" s="33"/>
      <c r="D307" s="145" t="s">
        <v>169</v>
      </c>
      <c r="F307" s="146" t="s">
        <v>3530</v>
      </c>
      <c r="I307" s="147"/>
      <c r="L307" s="33"/>
      <c r="M307" s="148"/>
      <c r="T307" s="54"/>
      <c r="AT307" s="18" t="s">
        <v>169</v>
      </c>
      <c r="AU307" s="18" t="s">
        <v>178</v>
      </c>
    </row>
    <row r="308" spans="2:65" s="11" customFormat="1" ht="20.85" customHeight="1">
      <c r="B308" s="120"/>
      <c r="D308" s="121" t="s">
        <v>68</v>
      </c>
      <c r="E308" s="130" t="s">
        <v>3532</v>
      </c>
      <c r="F308" s="130" t="s">
        <v>3533</v>
      </c>
      <c r="I308" s="123"/>
      <c r="J308" s="131">
        <f>BK308</f>
        <v>0</v>
      </c>
      <c r="L308" s="120"/>
      <c r="M308" s="125"/>
      <c r="P308" s="126">
        <f>SUM(P309:P312)</f>
        <v>0</v>
      </c>
      <c r="R308" s="126">
        <f>SUM(R309:R312)</f>
        <v>0</v>
      </c>
      <c r="T308" s="127">
        <f>SUM(T309:T312)</f>
        <v>0</v>
      </c>
      <c r="AR308" s="121" t="s">
        <v>77</v>
      </c>
      <c r="AT308" s="128" t="s">
        <v>68</v>
      </c>
      <c r="AU308" s="128" t="s">
        <v>79</v>
      </c>
      <c r="AY308" s="121" t="s">
        <v>160</v>
      </c>
      <c r="BK308" s="129">
        <f>SUM(BK309:BK312)</f>
        <v>0</v>
      </c>
    </row>
    <row r="309" spans="2:65" s="1" customFormat="1" ht="16.5" customHeight="1">
      <c r="B309" s="33"/>
      <c r="C309" s="132" t="s">
        <v>581</v>
      </c>
      <c r="D309" s="132" t="s">
        <v>162</v>
      </c>
      <c r="E309" s="133" t="s">
        <v>3534</v>
      </c>
      <c r="F309" s="134" t="s">
        <v>3535</v>
      </c>
      <c r="G309" s="135" t="s">
        <v>2207</v>
      </c>
      <c r="H309" s="136">
        <v>8</v>
      </c>
      <c r="I309" s="137"/>
      <c r="J309" s="138">
        <f>ROUND(I309*H309,2)</f>
        <v>0</v>
      </c>
      <c r="K309" s="134" t="s">
        <v>19</v>
      </c>
      <c r="L309" s="33"/>
      <c r="M309" s="139" t="s">
        <v>19</v>
      </c>
      <c r="N309" s="140" t="s">
        <v>40</v>
      </c>
      <c r="P309" s="141">
        <f>O309*H309</f>
        <v>0</v>
      </c>
      <c r="Q309" s="141">
        <v>0</v>
      </c>
      <c r="R309" s="141">
        <f>Q309*H309</f>
        <v>0</v>
      </c>
      <c r="S309" s="141">
        <v>0</v>
      </c>
      <c r="T309" s="142">
        <f>S309*H309</f>
        <v>0</v>
      </c>
      <c r="AR309" s="143" t="s">
        <v>167</v>
      </c>
      <c r="AT309" s="143" t="s">
        <v>162</v>
      </c>
      <c r="AU309" s="143" t="s">
        <v>178</v>
      </c>
      <c r="AY309" s="18" t="s">
        <v>160</v>
      </c>
      <c r="BE309" s="144">
        <f>IF(N309="základní",J309,0)</f>
        <v>0</v>
      </c>
      <c r="BF309" s="144">
        <f>IF(N309="snížená",J309,0)</f>
        <v>0</v>
      </c>
      <c r="BG309" s="144">
        <f>IF(N309="zákl. přenesená",J309,0)</f>
        <v>0</v>
      </c>
      <c r="BH309" s="144">
        <f>IF(N309="sníž. přenesená",J309,0)</f>
        <v>0</v>
      </c>
      <c r="BI309" s="144">
        <f>IF(N309="nulová",J309,0)</f>
        <v>0</v>
      </c>
      <c r="BJ309" s="18" t="s">
        <v>77</v>
      </c>
      <c r="BK309" s="144">
        <f>ROUND(I309*H309,2)</f>
        <v>0</v>
      </c>
      <c r="BL309" s="18" t="s">
        <v>167</v>
      </c>
      <c r="BM309" s="143" t="s">
        <v>3727</v>
      </c>
    </row>
    <row r="310" spans="2:65" s="1" customFormat="1" ht="11.25">
      <c r="B310" s="33"/>
      <c r="D310" s="145" t="s">
        <v>169</v>
      </c>
      <c r="F310" s="146" t="s">
        <v>3535</v>
      </c>
      <c r="I310" s="147"/>
      <c r="L310" s="33"/>
      <c r="M310" s="148"/>
      <c r="T310" s="54"/>
      <c r="AT310" s="18" t="s">
        <v>169</v>
      </c>
      <c r="AU310" s="18" t="s">
        <v>178</v>
      </c>
    </row>
    <row r="311" spans="2:65" s="1" customFormat="1" ht="16.5" customHeight="1">
      <c r="B311" s="33"/>
      <c r="C311" s="132" t="s">
        <v>264</v>
      </c>
      <c r="D311" s="132" t="s">
        <v>162</v>
      </c>
      <c r="E311" s="133" t="s">
        <v>3537</v>
      </c>
      <c r="F311" s="134" t="s">
        <v>3538</v>
      </c>
      <c r="G311" s="135" t="s">
        <v>2207</v>
      </c>
      <c r="H311" s="136">
        <v>4</v>
      </c>
      <c r="I311" s="137"/>
      <c r="J311" s="138">
        <f>ROUND(I311*H311,2)</f>
        <v>0</v>
      </c>
      <c r="K311" s="134" t="s">
        <v>19</v>
      </c>
      <c r="L311" s="33"/>
      <c r="M311" s="139" t="s">
        <v>19</v>
      </c>
      <c r="N311" s="140" t="s">
        <v>40</v>
      </c>
      <c r="P311" s="141">
        <f>O311*H311</f>
        <v>0</v>
      </c>
      <c r="Q311" s="141">
        <v>0</v>
      </c>
      <c r="R311" s="141">
        <f>Q311*H311</f>
        <v>0</v>
      </c>
      <c r="S311" s="141">
        <v>0</v>
      </c>
      <c r="T311" s="142">
        <f>S311*H311</f>
        <v>0</v>
      </c>
      <c r="AR311" s="143" t="s">
        <v>167</v>
      </c>
      <c r="AT311" s="143" t="s">
        <v>162</v>
      </c>
      <c r="AU311" s="143" t="s">
        <v>178</v>
      </c>
      <c r="AY311" s="18" t="s">
        <v>160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8" t="s">
        <v>77</v>
      </c>
      <c r="BK311" s="144">
        <f>ROUND(I311*H311,2)</f>
        <v>0</v>
      </c>
      <c r="BL311" s="18" t="s">
        <v>167</v>
      </c>
      <c r="BM311" s="143" t="s">
        <v>3728</v>
      </c>
    </row>
    <row r="312" spans="2:65" s="1" customFormat="1" ht="11.25">
      <c r="B312" s="33"/>
      <c r="D312" s="145" t="s">
        <v>169</v>
      </c>
      <c r="F312" s="146" t="s">
        <v>3538</v>
      </c>
      <c r="I312" s="147"/>
      <c r="L312" s="33"/>
      <c r="M312" s="148"/>
      <c r="T312" s="54"/>
      <c r="AT312" s="18" t="s">
        <v>169</v>
      </c>
      <c r="AU312" s="18" t="s">
        <v>178</v>
      </c>
    </row>
    <row r="313" spans="2:65" s="11" customFormat="1" ht="20.85" customHeight="1">
      <c r="B313" s="120"/>
      <c r="D313" s="121" t="s">
        <v>68</v>
      </c>
      <c r="E313" s="130" t="s">
        <v>3498</v>
      </c>
      <c r="F313" s="130" t="s">
        <v>3541</v>
      </c>
      <c r="I313" s="123"/>
      <c r="J313" s="131">
        <f>BK313</f>
        <v>0</v>
      </c>
      <c r="L313" s="120"/>
      <c r="M313" s="125"/>
      <c r="P313" s="126">
        <f>SUM(P314:P315)</f>
        <v>0</v>
      </c>
      <c r="R313" s="126">
        <f>SUM(R314:R315)</f>
        <v>0</v>
      </c>
      <c r="T313" s="127">
        <f>SUM(T314:T315)</f>
        <v>0</v>
      </c>
      <c r="AR313" s="121" t="s">
        <v>77</v>
      </c>
      <c r="AT313" s="128" t="s">
        <v>68</v>
      </c>
      <c r="AU313" s="128" t="s">
        <v>79</v>
      </c>
      <c r="AY313" s="121" t="s">
        <v>160</v>
      </c>
      <c r="BK313" s="129">
        <f>SUM(BK314:BK315)</f>
        <v>0</v>
      </c>
    </row>
    <row r="314" spans="2:65" s="1" customFormat="1" ht="16.5" customHeight="1">
      <c r="B314" s="33"/>
      <c r="C314" s="132" t="s">
        <v>1674</v>
      </c>
      <c r="D314" s="132" t="s">
        <v>162</v>
      </c>
      <c r="E314" s="133" t="s">
        <v>3542</v>
      </c>
      <c r="F314" s="134" t="s">
        <v>3543</v>
      </c>
      <c r="G314" s="135" t="s">
        <v>3392</v>
      </c>
      <c r="H314" s="136">
        <v>1</v>
      </c>
      <c r="I314" s="137"/>
      <c r="J314" s="138">
        <f>ROUND(I314*H314,2)</f>
        <v>0</v>
      </c>
      <c r="K314" s="134" t="s">
        <v>19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167</v>
      </c>
      <c r="AT314" s="143" t="s">
        <v>162</v>
      </c>
      <c r="AU314" s="143" t="s">
        <v>178</v>
      </c>
      <c r="AY314" s="18" t="s">
        <v>160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77</v>
      </c>
      <c r="BK314" s="144">
        <f>ROUND(I314*H314,2)</f>
        <v>0</v>
      </c>
      <c r="BL314" s="18" t="s">
        <v>167</v>
      </c>
      <c r="BM314" s="143" t="s">
        <v>3729</v>
      </c>
    </row>
    <row r="315" spans="2:65" s="1" customFormat="1" ht="11.25">
      <c r="B315" s="33"/>
      <c r="D315" s="145" t="s">
        <v>169</v>
      </c>
      <c r="F315" s="146" t="s">
        <v>3543</v>
      </c>
      <c r="I315" s="147"/>
      <c r="L315" s="33"/>
      <c r="M315" s="148"/>
      <c r="T315" s="54"/>
      <c r="AT315" s="18" t="s">
        <v>169</v>
      </c>
      <c r="AU315" s="18" t="s">
        <v>178</v>
      </c>
    </row>
    <row r="316" spans="2:65" s="11" customFormat="1" ht="20.85" customHeight="1">
      <c r="B316" s="120"/>
      <c r="D316" s="121" t="s">
        <v>68</v>
      </c>
      <c r="E316" s="130" t="s">
        <v>3545</v>
      </c>
      <c r="F316" s="130" t="s">
        <v>3546</v>
      </c>
      <c r="I316" s="123"/>
      <c r="J316" s="131">
        <f>BK316</f>
        <v>0</v>
      </c>
      <c r="L316" s="120"/>
      <c r="M316" s="125"/>
      <c r="P316" s="126">
        <f>SUM(P317:P318)</f>
        <v>0</v>
      </c>
      <c r="R316" s="126">
        <f>SUM(R317:R318)</f>
        <v>0</v>
      </c>
      <c r="T316" s="127">
        <f>SUM(T317:T318)</f>
        <v>0</v>
      </c>
      <c r="AR316" s="121" t="s">
        <v>77</v>
      </c>
      <c r="AT316" s="128" t="s">
        <v>68</v>
      </c>
      <c r="AU316" s="128" t="s">
        <v>79</v>
      </c>
      <c r="AY316" s="121" t="s">
        <v>160</v>
      </c>
      <c r="BK316" s="129">
        <f>SUM(BK317:BK318)</f>
        <v>0</v>
      </c>
    </row>
    <row r="317" spans="2:65" s="1" customFormat="1" ht="16.5" customHeight="1">
      <c r="B317" s="33"/>
      <c r="C317" s="132" t="s">
        <v>1680</v>
      </c>
      <c r="D317" s="132" t="s">
        <v>162</v>
      </c>
      <c r="E317" s="133" t="s">
        <v>3547</v>
      </c>
      <c r="F317" s="134" t="s">
        <v>3546</v>
      </c>
      <c r="G317" s="135" t="s">
        <v>925</v>
      </c>
      <c r="H317" s="136">
        <v>1</v>
      </c>
      <c r="I317" s="137"/>
      <c r="J317" s="138">
        <f>ROUND(I317*H317,2)</f>
        <v>0</v>
      </c>
      <c r="K317" s="134" t="s">
        <v>19</v>
      </c>
      <c r="L317" s="33"/>
      <c r="M317" s="139" t="s">
        <v>19</v>
      </c>
      <c r="N317" s="140" t="s">
        <v>40</v>
      </c>
      <c r="P317" s="141">
        <f>O317*H317</f>
        <v>0</v>
      </c>
      <c r="Q317" s="141">
        <v>0</v>
      </c>
      <c r="R317" s="141">
        <f>Q317*H317</f>
        <v>0</v>
      </c>
      <c r="S317" s="141">
        <v>0</v>
      </c>
      <c r="T317" s="142">
        <f>S317*H317</f>
        <v>0</v>
      </c>
      <c r="AR317" s="143" t="s">
        <v>167</v>
      </c>
      <c r="AT317" s="143" t="s">
        <v>162</v>
      </c>
      <c r="AU317" s="143" t="s">
        <v>178</v>
      </c>
      <c r="AY317" s="18" t="s">
        <v>160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77</v>
      </c>
      <c r="BK317" s="144">
        <f>ROUND(I317*H317,2)</f>
        <v>0</v>
      </c>
      <c r="BL317" s="18" t="s">
        <v>167</v>
      </c>
      <c r="BM317" s="143" t="s">
        <v>3730</v>
      </c>
    </row>
    <row r="318" spans="2:65" s="1" customFormat="1" ht="11.25">
      <c r="B318" s="33"/>
      <c r="D318" s="145" t="s">
        <v>169</v>
      </c>
      <c r="F318" s="146" t="s">
        <v>3546</v>
      </c>
      <c r="I318" s="147"/>
      <c r="L318" s="33"/>
      <c r="M318" s="148"/>
      <c r="T318" s="54"/>
      <c r="AT318" s="18" t="s">
        <v>169</v>
      </c>
      <c r="AU318" s="18" t="s">
        <v>178</v>
      </c>
    </row>
    <row r="319" spans="2:65" s="11" customFormat="1" ht="25.9" customHeight="1">
      <c r="B319" s="120"/>
      <c r="D319" s="121" t="s">
        <v>68</v>
      </c>
      <c r="E319" s="122" t="s">
        <v>3540</v>
      </c>
      <c r="F319" s="122" t="s">
        <v>161</v>
      </c>
      <c r="I319" s="123"/>
      <c r="J319" s="124">
        <f>BK319</f>
        <v>0</v>
      </c>
      <c r="L319" s="120"/>
      <c r="M319" s="125"/>
      <c r="P319" s="126">
        <f>P320</f>
        <v>0</v>
      </c>
      <c r="R319" s="126">
        <f>R320</f>
        <v>0</v>
      </c>
      <c r="T319" s="127">
        <f>T320</f>
        <v>0</v>
      </c>
      <c r="AR319" s="121" t="s">
        <v>77</v>
      </c>
      <c r="AT319" s="128" t="s">
        <v>68</v>
      </c>
      <c r="AU319" s="128" t="s">
        <v>69</v>
      </c>
      <c r="AY319" s="121" t="s">
        <v>160</v>
      </c>
      <c r="BK319" s="129">
        <f>BK320</f>
        <v>0</v>
      </c>
    </row>
    <row r="320" spans="2:65" s="11" customFormat="1" ht="22.9" customHeight="1">
      <c r="B320" s="120"/>
      <c r="D320" s="121" t="s">
        <v>68</v>
      </c>
      <c r="E320" s="130" t="s">
        <v>3551</v>
      </c>
      <c r="F320" s="130" t="s">
        <v>3552</v>
      </c>
      <c r="I320" s="123"/>
      <c r="J320" s="131">
        <f>BK320</f>
        <v>0</v>
      </c>
      <c r="L320" s="120"/>
      <c r="M320" s="125"/>
      <c r="P320" s="126">
        <f>P321+P322+P323+P326+P329+P332+P335+P338+P341+P344+P347+P350+P353</f>
        <v>0</v>
      </c>
      <c r="R320" s="126">
        <f>R321+R322+R323+R326+R329+R332+R335+R338+R341+R344+R347+R350+R353</f>
        <v>0</v>
      </c>
      <c r="T320" s="127">
        <f>T321+T322+T323+T326+T329+T332+T335+T338+T341+T344+T347+T350+T353</f>
        <v>0</v>
      </c>
      <c r="AR320" s="121" t="s">
        <v>77</v>
      </c>
      <c r="AT320" s="128" t="s">
        <v>68</v>
      </c>
      <c r="AU320" s="128" t="s">
        <v>77</v>
      </c>
      <c r="AY320" s="121" t="s">
        <v>160</v>
      </c>
      <c r="BK320" s="129">
        <f>BK321+BK322+BK323+BK326+BK329+BK332+BK335+BK338+BK341+BK344+BK347+BK350+BK353</f>
        <v>0</v>
      </c>
    </row>
    <row r="321" spans="2:65" s="1" customFormat="1" ht="16.5" customHeight="1">
      <c r="B321" s="33"/>
      <c r="C321" s="132" t="s">
        <v>1688</v>
      </c>
      <c r="D321" s="132" t="s">
        <v>162</v>
      </c>
      <c r="E321" s="133" t="s">
        <v>3553</v>
      </c>
      <c r="F321" s="134" t="s">
        <v>3554</v>
      </c>
      <c r="G321" s="135" t="s">
        <v>241</v>
      </c>
      <c r="H321" s="136">
        <v>0.2</v>
      </c>
      <c r="I321" s="137"/>
      <c r="J321" s="138">
        <f>ROUND(I321*H321,2)</f>
        <v>0</v>
      </c>
      <c r="K321" s="134" t="s">
        <v>19</v>
      </c>
      <c r="L321" s="33"/>
      <c r="M321" s="139" t="s">
        <v>19</v>
      </c>
      <c r="N321" s="140" t="s">
        <v>40</v>
      </c>
      <c r="P321" s="141">
        <f>O321*H321</f>
        <v>0</v>
      </c>
      <c r="Q321" s="141">
        <v>0</v>
      </c>
      <c r="R321" s="141">
        <f>Q321*H321</f>
        <v>0</v>
      </c>
      <c r="S321" s="141">
        <v>0</v>
      </c>
      <c r="T321" s="142">
        <f>S321*H321</f>
        <v>0</v>
      </c>
      <c r="AR321" s="143" t="s">
        <v>167</v>
      </c>
      <c r="AT321" s="143" t="s">
        <v>162</v>
      </c>
      <c r="AU321" s="143" t="s">
        <v>79</v>
      </c>
      <c r="AY321" s="18" t="s">
        <v>160</v>
      </c>
      <c r="BE321" s="144">
        <f>IF(N321="základní",J321,0)</f>
        <v>0</v>
      </c>
      <c r="BF321" s="144">
        <f>IF(N321="snížená",J321,0)</f>
        <v>0</v>
      </c>
      <c r="BG321" s="144">
        <f>IF(N321="zákl. přenesená",J321,0)</f>
        <v>0</v>
      </c>
      <c r="BH321" s="144">
        <f>IF(N321="sníž. přenesená",J321,0)</f>
        <v>0</v>
      </c>
      <c r="BI321" s="144">
        <f>IF(N321="nulová",J321,0)</f>
        <v>0</v>
      </c>
      <c r="BJ321" s="18" t="s">
        <v>77</v>
      </c>
      <c r="BK321" s="144">
        <f>ROUND(I321*H321,2)</f>
        <v>0</v>
      </c>
      <c r="BL321" s="18" t="s">
        <v>167</v>
      </c>
      <c r="BM321" s="143" t="s">
        <v>3731</v>
      </c>
    </row>
    <row r="322" spans="2:65" s="1" customFormat="1" ht="11.25">
      <c r="B322" s="33"/>
      <c r="D322" s="145" t="s">
        <v>169</v>
      </c>
      <c r="F322" s="146" t="s">
        <v>3554</v>
      </c>
      <c r="I322" s="147"/>
      <c r="L322" s="33"/>
      <c r="M322" s="148"/>
      <c r="T322" s="54"/>
      <c r="AT322" s="18" t="s">
        <v>169</v>
      </c>
      <c r="AU322" s="18" t="s">
        <v>79</v>
      </c>
    </row>
    <row r="323" spans="2:65" s="11" customFormat="1" ht="20.85" customHeight="1">
      <c r="B323" s="120"/>
      <c r="D323" s="121" t="s">
        <v>68</v>
      </c>
      <c r="E323" s="130" t="s">
        <v>3556</v>
      </c>
      <c r="F323" s="130" t="s">
        <v>3557</v>
      </c>
      <c r="I323" s="123"/>
      <c r="J323" s="131">
        <f>BK323</f>
        <v>0</v>
      </c>
      <c r="L323" s="120"/>
      <c r="M323" s="125"/>
      <c r="P323" s="126">
        <f>SUM(P324:P325)</f>
        <v>0</v>
      </c>
      <c r="R323" s="126">
        <f>SUM(R324:R325)</f>
        <v>0</v>
      </c>
      <c r="T323" s="127">
        <f>SUM(T324:T325)</f>
        <v>0</v>
      </c>
      <c r="AR323" s="121" t="s">
        <v>77</v>
      </c>
      <c r="AT323" s="128" t="s">
        <v>68</v>
      </c>
      <c r="AU323" s="128" t="s">
        <v>79</v>
      </c>
      <c r="AY323" s="121" t="s">
        <v>160</v>
      </c>
      <c r="BK323" s="129">
        <f>SUM(BK324:BK325)</f>
        <v>0</v>
      </c>
    </row>
    <row r="324" spans="2:65" s="1" customFormat="1" ht="16.5" customHeight="1">
      <c r="B324" s="33"/>
      <c r="C324" s="132" t="s">
        <v>1696</v>
      </c>
      <c r="D324" s="132" t="s">
        <v>162</v>
      </c>
      <c r="E324" s="133" t="s">
        <v>3558</v>
      </c>
      <c r="F324" s="134" t="s">
        <v>3559</v>
      </c>
      <c r="G324" s="135" t="s">
        <v>165</v>
      </c>
      <c r="H324" s="136">
        <v>0.5</v>
      </c>
      <c r="I324" s="137"/>
      <c r="J324" s="138">
        <f>ROUND(I324*H324,2)</f>
        <v>0</v>
      </c>
      <c r="K324" s="134" t="s">
        <v>19</v>
      </c>
      <c r="L324" s="33"/>
      <c r="M324" s="139" t="s">
        <v>19</v>
      </c>
      <c r="N324" s="140" t="s">
        <v>40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167</v>
      </c>
      <c r="AT324" s="143" t="s">
        <v>162</v>
      </c>
      <c r="AU324" s="143" t="s">
        <v>178</v>
      </c>
      <c r="AY324" s="18" t="s">
        <v>160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8" t="s">
        <v>77</v>
      </c>
      <c r="BK324" s="144">
        <f>ROUND(I324*H324,2)</f>
        <v>0</v>
      </c>
      <c r="BL324" s="18" t="s">
        <v>167</v>
      </c>
      <c r="BM324" s="143" t="s">
        <v>3732</v>
      </c>
    </row>
    <row r="325" spans="2:65" s="1" customFormat="1" ht="11.25">
      <c r="B325" s="33"/>
      <c r="D325" s="145" t="s">
        <v>169</v>
      </c>
      <c r="F325" s="146" t="s">
        <v>3559</v>
      </c>
      <c r="I325" s="147"/>
      <c r="L325" s="33"/>
      <c r="M325" s="148"/>
      <c r="T325" s="54"/>
      <c r="AT325" s="18" t="s">
        <v>169</v>
      </c>
      <c r="AU325" s="18" t="s">
        <v>178</v>
      </c>
    </row>
    <row r="326" spans="2:65" s="11" customFormat="1" ht="20.85" customHeight="1">
      <c r="B326" s="120"/>
      <c r="D326" s="121" t="s">
        <v>68</v>
      </c>
      <c r="E326" s="130" t="s">
        <v>3550</v>
      </c>
      <c r="F326" s="130" t="s">
        <v>3562</v>
      </c>
      <c r="I326" s="123"/>
      <c r="J326" s="131">
        <f>BK326</f>
        <v>0</v>
      </c>
      <c r="L326" s="120"/>
      <c r="M326" s="125"/>
      <c r="P326" s="126">
        <f>SUM(P327:P328)</f>
        <v>0</v>
      </c>
      <c r="R326" s="126">
        <f>SUM(R327:R328)</f>
        <v>0</v>
      </c>
      <c r="T326" s="127">
        <f>SUM(T327:T328)</f>
        <v>0</v>
      </c>
      <c r="AR326" s="121" t="s">
        <v>77</v>
      </c>
      <c r="AT326" s="128" t="s">
        <v>68</v>
      </c>
      <c r="AU326" s="128" t="s">
        <v>79</v>
      </c>
      <c r="AY326" s="121" t="s">
        <v>160</v>
      </c>
      <c r="BK326" s="129">
        <f>SUM(BK327:BK328)</f>
        <v>0</v>
      </c>
    </row>
    <row r="327" spans="2:65" s="1" customFormat="1" ht="16.5" customHeight="1">
      <c r="B327" s="33"/>
      <c r="C327" s="132" t="s">
        <v>1701</v>
      </c>
      <c r="D327" s="132" t="s">
        <v>162</v>
      </c>
      <c r="E327" s="133" t="s">
        <v>3558</v>
      </c>
      <c r="F327" s="134" t="s">
        <v>3559</v>
      </c>
      <c r="G327" s="135" t="s">
        <v>165</v>
      </c>
      <c r="H327" s="136">
        <v>4</v>
      </c>
      <c r="I327" s="137"/>
      <c r="J327" s="138">
        <f>ROUND(I327*H327,2)</f>
        <v>0</v>
      </c>
      <c r="K327" s="134" t="s">
        <v>19</v>
      </c>
      <c r="L327" s="33"/>
      <c r="M327" s="139" t="s">
        <v>19</v>
      </c>
      <c r="N327" s="140" t="s">
        <v>40</v>
      </c>
      <c r="P327" s="141">
        <f>O327*H327</f>
        <v>0</v>
      </c>
      <c r="Q327" s="141">
        <v>0</v>
      </c>
      <c r="R327" s="141">
        <f>Q327*H327</f>
        <v>0</v>
      </c>
      <c r="S327" s="141">
        <v>0</v>
      </c>
      <c r="T327" s="142">
        <f>S327*H327</f>
        <v>0</v>
      </c>
      <c r="AR327" s="143" t="s">
        <v>167</v>
      </c>
      <c r="AT327" s="143" t="s">
        <v>162</v>
      </c>
      <c r="AU327" s="143" t="s">
        <v>178</v>
      </c>
      <c r="AY327" s="18" t="s">
        <v>160</v>
      </c>
      <c r="BE327" s="144">
        <f>IF(N327="základní",J327,0)</f>
        <v>0</v>
      </c>
      <c r="BF327" s="144">
        <f>IF(N327="snížená",J327,0)</f>
        <v>0</v>
      </c>
      <c r="BG327" s="144">
        <f>IF(N327="zákl. přenesená",J327,0)</f>
        <v>0</v>
      </c>
      <c r="BH327" s="144">
        <f>IF(N327="sníž. přenesená",J327,0)</f>
        <v>0</v>
      </c>
      <c r="BI327" s="144">
        <f>IF(N327="nulová",J327,0)</f>
        <v>0</v>
      </c>
      <c r="BJ327" s="18" t="s">
        <v>77</v>
      </c>
      <c r="BK327" s="144">
        <f>ROUND(I327*H327,2)</f>
        <v>0</v>
      </c>
      <c r="BL327" s="18" t="s">
        <v>167</v>
      </c>
      <c r="BM327" s="143" t="s">
        <v>3733</v>
      </c>
    </row>
    <row r="328" spans="2:65" s="1" customFormat="1" ht="11.25">
      <c r="B328" s="33"/>
      <c r="D328" s="145" t="s">
        <v>169</v>
      </c>
      <c r="F328" s="146" t="s">
        <v>3559</v>
      </c>
      <c r="I328" s="147"/>
      <c r="L328" s="33"/>
      <c r="M328" s="148"/>
      <c r="T328" s="54"/>
      <c r="AT328" s="18" t="s">
        <v>169</v>
      </c>
      <c r="AU328" s="18" t="s">
        <v>178</v>
      </c>
    </row>
    <row r="329" spans="2:65" s="11" customFormat="1" ht="20.85" customHeight="1">
      <c r="B329" s="120"/>
      <c r="D329" s="121" t="s">
        <v>68</v>
      </c>
      <c r="E329" s="130" t="s">
        <v>3564</v>
      </c>
      <c r="F329" s="130" t="s">
        <v>3565</v>
      </c>
      <c r="I329" s="123"/>
      <c r="J329" s="131">
        <f>BK329</f>
        <v>0</v>
      </c>
      <c r="L329" s="120"/>
      <c r="M329" s="125"/>
      <c r="P329" s="126">
        <f>SUM(P330:P331)</f>
        <v>0</v>
      </c>
      <c r="R329" s="126">
        <f>SUM(R330:R331)</f>
        <v>0</v>
      </c>
      <c r="T329" s="127">
        <f>SUM(T330:T331)</f>
        <v>0</v>
      </c>
      <c r="AR329" s="121" t="s">
        <v>77</v>
      </c>
      <c r="AT329" s="128" t="s">
        <v>68</v>
      </c>
      <c r="AU329" s="128" t="s">
        <v>79</v>
      </c>
      <c r="AY329" s="121" t="s">
        <v>160</v>
      </c>
      <c r="BK329" s="129">
        <f>SUM(BK330:BK331)</f>
        <v>0</v>
      </c>
    </row>
    <row r="330" spans="2:65" s="1" customFormat="1" ht="16.5" customHeight="1">
      <c r="B330" s="33"/>
      <c r="C330" s="132" t="s">
        <v>1707</v>
      </c>
      <c r="D330" s="132" t="s">
        <v>162</v>
      </c>
      <c r="E330" s="133" t="s">
        <v>3566</v>
      </c>
      <c r="F330" s="134" t="s">
        <v>3567</v>
      </c>
      <c r="G330" s="135" t="s">
        <v>165</v>
      </c>
      <c r="H330" s="136">
        <v>1.5</v>
      </c>
      <c r="I330" s="137"/>
      <c r="J330" s="138">
        <f>ROUND(I330*H330,2)</f>
        <v>0</v>
      </c>
      <c r="K330" s="134" t="s">
        <v>19</v>
      </c>
      <c r="L330" s="33"/>
      <c r="M330" s="139" t="s">
        <v>19</v>
      </c>
      <c r="N330" s="140" t="s">
        <v>40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167</v>
      </c>
      <c r="AT330" s="143" t="s">
        <v>162</v>
      </c>
      <c r="AU330" s="143" t="s">
        <v>178</v>
      </c>
      <c r="AY330" s="18" t="s">
        <v>160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77</v>
      </c>
      <c r="BK330" s="144">
        <f>ROUND(I330*H330,2)</f>
        <v>0</v>
      </c>
      <c r="BL330" s="18" t="s">
        <v>167</v>
      </c>
      <c r="BM330" s="143" t="s">
        <v>3734</v>
      </c>
    </row>
    <row r="331" spans="2:65" s="1" customFormat="1" ht="11.25">
      <c r="B331" s="33"/>
      <c r="D331" s="145" t="s">
        <v>169</v>
      </c>
      <c r="F331" s="146" t="s">
        <v>3567</v>
      </c>
      <c r="I331" s="147"/>
      <c r="L331" s="33"/>
      <c r="M331" s="148"/>
      <c r="T331" s="54"/>
      <c r="AT331" s="18" t="s">
        <v>169</v>
      </c>
      <c r="AU331" s="18" t="s">
        <v>178</v>
      </c>
    </row>
    <row r="332" spans="2:65" s="11" customFormat="1" ht="20.85" customHeight="1">
      <c r="B332" s="120"/>
      <c r="D332" s="121" t="s">
        <v>68</v>
      </c>
      <c r="E332" s="130" t="s">
        <v>3561</v>
      </c>
      <c r="F332" s="130" t="s">
        <v>3570</v>
      </c>
      <c r="I332" s="123"/>
      <c r="J332" s="131">
        <f>BK332</f>
        <v>0</v>
      </c>
      <c r="L332" s="120"/>
      <c r="M332" s="125"/>
      <c r="P332" s="126">
        <f>SUM(P333:P334)</f>
        <v>0</v>
      </c>
      <c r="R332" s="126">
        <f>SUM(R333:R334)</f>
        <v>0</v>
      </c>
      <c r="T332" s="127">
        <f>SUM(T333:T334)</f>
        <v>0</v>
      </c>
      <c r="AR332" s="121" t="s">
        <v>77</v>
      </c>
      <c r="AT332" s="128" t="s">
        <v>68</v>
      </c>
      <c r="AU332" s="128" t="s">
        <v>79</v>
      </c>
      <c r="AY332" s="121" t="s">
        <v>160</v>
      </c>
      <c r="BK332" s="129">
        <f>SUM(BK333:BK334)</f>
        <v>0</v>
      </c>
    </row>
    <row r="333" spans="2:65" s="1" customFormat="1" ht="16.5" customHeight="1">
      <c r="B333" s="33"/>
      <c r="C333" s="132" t="s">
        <v>1713</v>
      </c>
      <c r="D333" s="132" t="s">
        <v>162</v>
      </c>
      <c r="E333" s="133" t="s">
        <v>3571</v>
      </c>
      <c r="F333" s="134" t="s">
        <v>3572</v>
      </c>
      <c r="G333" s="135" t="s">
        <v>3296</v>
      </c>
      <c r="H333" s="136">
        <v>4</v>
      </c>
      <c r="I333" s="137"/>
      <c r="J333" s="138">
        <f>ROUND(I333*H333,2)</f>
        <v>0</v>
      </c>
      <c r="K333" s="134" t="s">
        <v>19</v>
      </c>
      <c r="L333" s="33"/>
      <c r="M333" s="139" t="s">
        <v>19</v>
      </c>
      <c r="N333" s="140" t="s">
        <v>40</v>
      </c>
      <c r="P333" s="141">
        <f>O333*H333</f>
        <v>0</v>
      </c>
      <c r="Q333" s="141">
        <v>0</v>
      </c>
      <c r="R333" s="141">
        <f>Q333*H333</f>
        <v>0</v>
      </c>
      <c r="S333" s="141">
        <v>0</v>
      </c>
      <c r="T333" s="142">
        <f>S333*H333</f>
        <v>0</v>
      </c>
      <c r="AR333" s="143" t="s">
        <v>167</v>
      </c>
      <c r="AT333" s="143" t="s">
        <v>162</v>
      </c>
      <c r="AU333" s="143" t="s">
        <v>178</v>
      </c>
      <c r="AY333" s="18" t="s">
        <v>160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77</v>
      </c>
      <c r="BK333" s="144">
        <f>ROUND(I333*H333,2)</f>
        <v>0</v>
      </c>
      <c r="BL333" s="18" t="s">
        <v>167</v>
      </c>
      <c r="BM333" s="143" t="s">
        <v>3735</v>
      </c>
    </row>
    <row r="334" spans="2:65" s="1" customFormat="1" ht="11.25">
      <c r="B334" s="33"/>
      <c r="D334" s="145" t="s">
        <v>169</v>
      </c>
      <c r="F334" s="146" t="s">
        <v>3572</v>
      </c>
      <c r="I334" s="147"/>
      <c r="L334" s="33"/>
      <c r="M334" s="148"/>
      <c r="T334" s="54"/>
      <c r="AT334" s="18" t="s">
        <v>169</v>
      </c>
      <c r="AU334" s="18" t="s">
        <v>178</v>
      </c>
    </row>
    <row r="335" spans="2:65" s="11" customFormat="1" ht="20.85" customHeight="1">
      <c r="B335" s="120"/>
      <c r="D335" s="121" t="s">
        <v>68</v>
      </c>
      <c r="E335" s="130" t="s">
        <v>3574</v>
      </c>
      <c r="F335" s="130" t="s">
        <v>3575</v>
      </c>
      <c r="I335" s="123"/>
      <c r="J335" s="131">
        <f>BK335</f>
        <v>0</v>
      </c>
      <c r="L335" s="120"/>
      <c r="M335" s="125"/>
      <c r="P335" s="126">
        <f>SUM(P336:P337)</f>
        <v>0</v>
      </c>
      <c r="R335" s="126">
        <f>SUM(R336:R337)</f>
        <v>0</v>
      </c>
      <c r="T335" s="127">
        <f>SUM(T336:T337)</f>
        <v>0</v>
      </c>
      <c r="AR335" s="121" t="s">
        <v>77</v>
      </c>
      <c r="AT335" s="128" t="s">
        <v>68</v>
      </c>
      <c r="AU335" s="128" t="s">
        <v>79</v>
      </c>
      <c r="AY335" s="121" t="s">
        <v>160</v>
      </c>
      <c r="BK335" s="129">
        <f>SUM(BK336:BK337)</f>
        <v>0</v>
      </c>
    </row>
    <row r="336" spans="2:65" s="1" customFormat="1" ht="16.5" customHeight="1">
      <c r="B336" s="33"/>
      <c r="C336" s="132" t="s">
        <v>1721</v>
      </c>
      <c r="D336" s="132" t="s">
        <v>162</v>
      </c>
      <c r="E336" s="133" t="s">
        <v>3576</v>
      </c>
      <c r="F336" s="134" t="s">
        <v>3577</v>
      </c>
      <c r="G336" s="135" t="s">
        <v>298</v>
      </c>
      <c r="H336" s="136">
        <v>150</v>
      </c>
      <c r="I336" s="137"/>
      <c r="J336" s="138">
        <f>ROUND(I336*H336,2)</f>
        <v>0</v>
      </c>
      <c r="K336" s="134" t="s">
        <v>19</v>
      </c>
      <c r="L336" s="33"/>
      <c r="M336" s="139" t="s">
        <v>19</v>
      </c>
      <c r="N336" s="140" t="s">
        <v>40</v>
      </c>
      <c r="P336" s="141">
        <f>O336*H336</f>
        <v>0</v>
      </c>
      <c r="Q336" s="141">
        <v>0</v>
      </c>
      <c r="R336" s="141">
        <f>Q336*H336</f>
        <v>0</v>
      </c>
      <c r="S336" s="141">
        <v>0</v>
      </c>
      <c r="T336" s="142">
        <f>S336*H336</f>
        <v>0</v>
      </c>
      <c r="AR336" s="143" t="s">
        <v>167</v>
      </c>
      <c r="AT336" s="143" t="s">
        <v>162</v>
      </c>
      <c r="AU336" s="143" t="s">
        <v>178</v>
      </c>
      <c r="AY336" s="18" t="s">
        <v>160</v>
      </c>
      <c r="BE336" s="144">
        <f>IF(N336="základní",J336,0)</f>
        <v>0</v>
      </c>
      <c r="BF336" s="144">
        <f>IF(N336="snížená",J336,0)</f>
        <v>0</v>
      </c>
      <c r="BG336" s="144">
        <f>IF(N336="zákl. přenesená",J336,0)</f>
        <v>0</v>
      </c>
      <c r="BH336" s="144">
        <f>IF(N336="sníž. přenesená",J336,0)</f>
        <v>0</v>
      </c>
      <c r="BI336" s="144">
        <f>IF(N336="nulová",J336,0)</f>
        <v>0</v>
      </c>
      <c r="BJ336" s="18" t="s">
        <v>77</v>
      </c>
      <c r="BK336" s="144">
        <f>ROUND(I336*H336,2)</f>
        <v>0</v>
      </c>
      <c r="BL336" s="18" t="s">
        <v>167</v>
      </c>
      <c r="BM336" s="143" t="s">
        <v>3736</v>
      </c>
    </row>
    <row r="337" spans="2:65" s="1" customFormat="1" ht="11.25">
      <c r="B337" s="33"/>
      <c r="D337" s="145" t="s">
        <v>169</v>
      </c>
      <c r="F337" s="146" t="s">
        <v>3577</v>
      </c>
      <c r="I337" s="147"/>
      <c r="L337" s="33"/>
      <c r="M337" s="148"/>
      <c r="T337" s="54"/>
      <c r="AT337" s="18" t="s">
        <v>169</v>
      </c>
      <c r="AU337" s="18" t="s">
        <v>178</v>
      </c>
    </row>
    <row r="338" spans="2:65" s="11" customFormat="1" ht="20.85" customHeight="1">
      <c r="B338" s="120"/>
      <c r="D338" s="121" t="s">
        <v>68</v>
      </c>
      <c r="E338" s="130" t="s">
        <v>3579</v>
      </c>
      <c r="F338" s="130" t="s">
        <v>3580</v>
      </c>
      <c r="I338" s="123"/>
      <c r="J338" s="131">
        <f>BK338</f>
        <v>0</v>
      </c>
      <c r="L338" s="120"/>
      <c r="M338" s="125"/>
      <c r="P338" s="126">
        <f>SUM(P339:P340)</f>
        <v>0</v>
      </c>
      <c r="R338" s="126">
        <f>SUM(R339:R340)</f>
        <v>0</v>
      </c>
      <c r="T338" s="127">
        <f>SUM(T339:T340)</f>
        <v>0</v>
      </c>
      <c r="AR338" s="121" t="s">
        <v>77</v>
      </c>
      <c r="AT338" s="128" t="s">
        <v>68</v>
      </c>
      <c r="AU338" s="128" t="s">
        <v>79</v>
      </c>
      <c r="AY338" s="121" t="s">
        <v>160</v>
      </c>
      <c r="BK338" s="129">
        <f>SUM(BK339:BK340)</f>
        <v>0</v>
      </c>
    </row>
    <row r="339" spans="2:65" s="1" customFormat="1" ht="16.5" customHeight="1">
      <c r="B339" s="33"/>
      <c r="C339" s="132" t="s">
        <v>1731</v>
      </c>
      <c r="D339" s="132" t="s">
        <v>162</v>
      </c>
      <c r="E339" s="133" t="s">
        <v>3581</v>
      </c>
      <c r="F339" s="134" t="s">
        <v>3582</v>
      </c>
      <c r="G339" s="135" t="s">
        <v>298</v>
      </c>
      <c r="H339" s="136">
        <v>150</v>
      </c>
      <c r="I339" s="137"/>
      <c r="J339" s="138">
        <f>ROUND(I339*H339,2)</f>
        <v>0</v>
      </c>
      <c r="K339" s="134" t="s">
        <v>19</v>
      </c>
      <c r="L339" s="33"/>
      <c r="M339" s="139" t="s">
        <v>19</v>
      </c>
      <c r="N339" s="140" t="s">
        <v>40</v>
      </c>
      <c r="P339" s="141">
        <f>O339*H339</f>
        <v>0</v>
      </c>
      <c r="Q339" s="141">
        <v>0</v>
      </c>
      <c r="R339" s="141">
        <f>Q339*H339</f>
        <v>0</v>
      </c>
      <c r="S339" s="141">
        <v>0</v>
      </c>
      <c r="T339" s="142">
        <f>S339*H339</f>
        <v>0</v>
      </c>
      <c r="AR339" s="143" t="s">
        <v>167</v>
      </c>
      <c r="AT339" s="143" t="s">
        <v>162</v>
      </c>
      <c r="AU339" s="143" t="s">
        <v>178</v>
      </c>
      <c r="AY339" s="18" t="s">
        <v>160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8" t="s">
        <v>77</v>
      </c>
      <c r="BK339" s="144">
        <f>ROUND(I339*H339,2)</f>
        <v>0</v>
      </c>
      <c r="BL339" s="18" t="s">
        <v>167</v>
      </c>
      <c r="BM339" s="143" t="s">
        <v>3737</v>
      </c>
    </row>
    <row r="340" spans="2:65" s="1" customFormat="1" ht="11.25">
      <c r="B340" s="33"/>
      <c r="D340" s="145" t="s">
        <v>169</v>
      </c>
      <c r="F340" s="146" t="s">
        <v>3582</v>
      </c>
      <c r="I340" s="147"/>
      <c r="L340" s="33"/>
      <c r="M340" s="148"/>
      <c r="T340" s="54"/>
      <c r="AT340" s="18" t="s">
        <v>169</v>
      </c>
      <c r="AU340" s="18" t="s">
        <v>178</v>
      </c>
    </row>
    <row r="341" spans="2:65" s="11" customFormat="1" ht="20.85" customHeight="1">
      <c r="B341" s="120"/>
      <c r="D341" s="121" t="s">
        <v>68</v>
      </c>
      <c r="E341" s="130" t="s">
        <v>3584</v>
      </c>
      <c r="F341" s="130" t="s">
        <v>3585</v>
      </c>
      <c r="I341" s="123"/>
      <c r="J341" s="131">
        <f>BK341</f>
        <v>0</v>
      </c>
      <c r="L341" s="120"/>
      <c r="M341" s="125"/>
      <c r="P341" s="126">
        <f>SUM(P342:P343)</f>
        <v>0</v>
      </c>
      <c r="R341" s="126">
        <f>SUM(R342:R343)</f>
        <v>0</v>
      </c>
      <c r="T341" s="127">
        <f>SUM(T342:T343)</f>
        <v>0</v>
      </c>
      <c r="AR341" s="121" t="s">
        <v>77</v>
      </c>
      <c r="AT341" s="128" t="s">
        <v>68</v>
      </c>
      <c r="AU341" s="128" t="s">
        <v>79</v>
      </c>
      <c r="AY341" s="121" t="s">
        <v>160</v>
      </c>
      <c r="BK341" s="129">
        <f>SUM(BK342:BK343)</f>
        <v>0</v>
      </c>
    </row>
    <row r="342" spans="2:65" s="1" customFormat="1" ht="16.5" customHeight="1">
      <c r="B342" s="33"/>
      <c r="C342" s="132" t="s">
        <v>1738</v>
      </c>
      <c r="D342" s="132" t="s">
        <v>162</v>
      </c>
      <c r="E342" s="133" t="s">
        <v>3586</v>
      </c>
      <c r="F342" s="134" t="s">
        <v>3587</v>
      </c>
      <c r="G342" s="135" t="s">
        <v>298</v>
      </c>
      <c r="H342" s="136">
        <v>150</v>
      </c>
      <c r="I342" s="137"/>
      <c r="J342" s="138">
        <f>ROUND(I342*H342,2)</f>
        <v>0</v>
      </c>
      <c r="K342" s="134" t="s">
        <v>19</v>
      </c>
      <c r="L342" s="33"/>
      <c r="M342" s="139" t="s">
        <v>19</v>
      </c>
      <c r="N342" s="140" t="s">
        <v>40</v>
      </c>
      <c r="P342" s="141">
        <f>O342*H342</f>
        <v>0</v>
      </c>
      <c r="Q342" s="141">
        <v>0</v>
      </c>
      <c r="R342" s="141">
        <f>Q342*H342</f>
        <v>0</v>
      </c>
      <c r="S342" s="141">
        <v>0</v>
      </c>
      <c r="T342" s="142">
        <f>S342*H342</f>
        <v>0</v>
      </c>
      <c r="AR342" s="143" t="s">
        <v>167</v>
      </c>
      <c r="AT342" s="143" t="s">
        <v>162</v>
      </c>
      <c r="AU342" s="143" t="s">
        <v>178</v>
      </c>
      <c r="AY342" s="18" t="s">
        <v>160</v>
      </c>
      <c r="BE342" s="144">
        <f>IF(N342="základní",J342,0)</f>
        <v>0</v>
      </c>
      <c r="BF342" s="144">
        <f>IF(N342="snížená",J342,0)</f>
        <v>0</v>
      </c>
      <c r="BG342" s="144">
        <f>IF(N342="zákl. přenesená",J342,0)</f>
        <v>0</v>
      </c>
      <c r="BH342" s="144">
        <f>IF(N342="sníž. přenesená",J342,0)</f>
        <v>0</v>
      </c>
      <c r="BI342" s="144">
        <f>IF(N342="nulová",J342,0)</f>
        <v>0</v>
      </c>
      <c r="BJ342" s="18" t="s">
        <v>77</v>
      </c>
      <c r="BK342" s="144">
        <f>ROUND(I342*H342,2)</f>
        <v>0</v>
      </c>
      <c r="BL342" s="18" t="s">
        <v>167</v>
      </c>
      <c r="BM342" s="143" t="s">
        <v>3738</v>
      </c>
    </row>
    <row r="343" spans="2:65" s="1" customFormat="1" ht="11.25">
      <c r="B343" s="33"/>
      <c r="D343" s="145" t="s">
        <v>169</v>
      </c>
      <c r="F343" s="146" t="s">
        <v>3587</v>
      </c>
      <c r="I343" s="147"/>
      <c r="L343" s="33"/>
      <c r="M343" s="148"/>
      <c r="T343" s="54"/>
      <c r="AT343" s="18" t="s">
        <v>169</v>
      </c>
      <c r="AU343" s="18" t="s">
        <v>178</v>
      </c>
    </row>
    <row r="344" spans="2:65" s="11" customFormat="1" ht="20.85" customHeight="1">
      <c r="B344" s="120"/>
      <c r="D344" s="121" t="s">
        <v>68</v>
      </c>
      <c r="E344" s="130" t="s">
        <v>3589</v>
      </c>
      <c r="F344" s="130" t="s">
        <v>3590</v>
      </c>
      <c r="I344" s="123"/>
      <c r="J344" s="131">
        <f>BK344</f>
        <v>0</v>
      </c>
      <c r="L344" s="120"/>
      <c r="M344" s="125"/>
      <c r="P344" s="126">
        <f>SUM(P345:P346)</f>
        <v>0</v>
      </c>
      <c r="R344" s="126">
        <f>SUM(R345:R346)</f>
        <v>0</v>
      </c>
      <c r="T344" s="127">
        <f>SUM(T345:T346)</f>
        <v>0</v>
      </c>
      <c r="AR344" s="121" t="s">
        <v>77</v>
      </c>
      <c r="AT344" s="128" t="s">
        <v>68</v>
      </c>
      <c r="AU344" s="128" t="s">
        <v>79</v>
      </c>
      <c r="AY344" s="121" t="s">
        <v>160</v>
      </c>
      <c r="BK344" s="129">
        <f>SUM(BK345:BK346)</f>
        <v>0</v>
      </c>
    </row>
    <row r="345" spans="2:65" s="1" customFormat="1" ht="16.5" customHeight="1">
      <c r="B345" s="33"/>
      <c r="C345" s="132" t="s">
        <v>1748</v>
      </c>
      <c r="D345" s="132" t="s">
        <v>162</v>
      </c>
      <c r="E345" s="133" t="s">
        <v>3591</v>
      </c>
      <c r="F345" s="134" t="s">
        <v>3577</v>
      </c>
      <c r="G345" s="135" t="s">
        <v>298</v>
      </c>
      <c r="H345" s="136">
        <v>150</v>
      </c>
      <c r="I345" s="137"/>
      <c r="J345" s="138">
        <f>ROUND(I345*H345,2)</f>
        <v>0</v>
      </c>
      <c r="K345" s="134" t="s">
        <v>19</v>
      </c>
      <c r="L345" s="33"/>
      <c r="M345" s="139" t="s">
        <v>19</v>
      </c>
      <c r="N345" s="140" t="s">
        <v>40</v>
      </c>
      <c r="P345" s="141">
        <f>O345*H345</f>
        <v>0</v>
      </c>
      <c r="Q345" s="141">
        <v>0</v>
      </c>
      <c r="R345" s="141">
        <f>Q345*H345</f>
        <v>0</v>
      </c>
      <c r="S345" s="141">
        <v>0</v>
      </c>
      <c r="T345" s="142">
        <f>S345*H345</f>
        <v>0</v>
      </c>
      <c r="AR345" s="143" t="s">
        <v>167</v>
      </c>
      <c r="AT345" s="143" t="s">
        <v>162</v>
      </c>
      <c r="AU345" s="143" t="s">
        <v>178</v>
      </c>
      <c r="AY345" s="18" t="s">
        <v>160</v>
      </c>
      <c r="BE345" s="144">
        <f>IF(N345="základní",J345,0)</f>
        <v>0</v>
      </c>
      <c r="BF345" s="144">
        <f>IF(N345="snížená",J345,0)</f>
        <v>0</v>
      </c>
      <c r="BG345" s="144">
        <f>IF(N345="zákl. přenesená",J345,0)</f>
        <v>0</v>
      </c>
      <c r="BH345" s="144">
        <f>IF(N345="sníž. přenesená",J345,0)</f>
        <v>0</v>
      </c>
      <c r="BI345" s="144">
        <f>IF(N345="nulová",J345,0)</f>
        <v>0</v>
      </c>
      <c r="BJ345" s="18" t="s">
        <v>77</v>
      </c>
      <c r="BK345" s="144">
        <f>ROUND(I345*H345,2)</f>
        <v>0</v>
      </c>
      <c r="BL345" s="18" t="s">
        <v>167</v>
      </c>
      <c r="BM345" s="143" t="s">
        <v>3739</v>
      </c>
    </row>
    <row r="346" spans="2:65" s="1" customFormat="1" ht="11.25">
      <c r="B346" s="33"/>
      <c r="D346" s="145" t="s">
        <v>169</v>
      </c>
      <c r="F346" s="146" t="s">
        <v>3577</v>
      </c>
      <c r="I346" s="147"/>
      <c r="L346" s="33"/>
      <c r="M346" s="148"/>
      <c r="T346" s="54"/>
      <c r="AT346" s="18" t="s">
        <v>169</v>
      </c>
      <c r="AU346" s="18" t="s">
        <v>178</v>
      </c>
    </row>
    <row r="347" spans="2:65" s="11" customFormat="1" ht="20.85" customHeight="1">
      <c r="B347" s="120"/>
      <c r="D347" s="121" t="s">
        <v>68</v>
      </c>
      <c r="E347" s="130" t="s">
        <v>3593</v>
      </c>
      <c r="F347" s="130" t="s">
        <v>3594</v>
      </c>
      <c r="I347" s="123"/>
      <c r="J347" s="131">
        <f>BK347</f>
        <v>0</v>
      </c>
      <c r="L347" s="120"/>
      <c r="M347" s="125"/>
      <c r="P347" s="126">
        <f>SUM(P348:P349)</f>
        <v>0</v>
      </c>
      <c r="R347" s="126">
        <f>SUM(R348:R349)</f>
        <v>0</v>
      </c>
      <c r="T347" s="127">
        <f>SUM(T348:T349)</f>
        <v>0</v>
      </c>
      <c r="AR347" s="121" t="s">
        <v>77</v>
      </c>
      <c r="AT347" s="128" t="s">
        <v>68</v>
      </c>
      <c r="AU347" s="128" t="s">
        <v>79</v>
      </c>
      <c r="AY347" s="121" t="s">
        <v>160</v>
      </c>
      <c r="BK347" s="129">
        <f>SUM(BK348:BK349)</f>
        <v>0</v>
      </c>
    </row>
    <row r="348" spans="2:65" s="1" customFormat="1" ht="16.5" customHeight="1">
      <c r="B348" s="33"/>
      <c r="C348" s="132" t="s">
        <v>1759</v>
      </c>
      <c r="D348" s="132" t="s">
        <v>162</v>
      </c>
      <c r="E348" s="133" t="s">
        <v>3595</v>
      </c>
      <c r="F348" s="134" t="s">
        <v>3596</v>
      </c>
      <c r="G348" s="135" t="s">
        <v>165</v>
      </c>
      <c r="H348" s="136">
        <v>31.5</v>
      </c>
      <c r="I348" s="137"/>
      <c r="J348" s="138">
        <f>ROUND(I348*H348,2)</f>
        <v>0</v>
      </c>
      <c r="K348" s="134" t="s">
        <v>19</v>
      </c>
      <c r="L348" s="33"/>
      <c r="M348" s="139" t="s">
        <v>19</v>
      </c>
      <c r="N348" s="140" t="s">
        <v>40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167</v>
      </c>
      <c r="AT348" s="143" t="s">
        <v>162</v>
      </c>
      <c r="AU348" s="143" t="s">
        <v>178</v>
      </c>
      <c r="AY348" s="18" t="s">
        <v>160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8" t="s">
        <v>77</v>
      </c>
      <c r="BK348" s="144">
        <f>ROUND(I348*H348,2)</f>
        <v>0</v>
      </c>
      <c r="BL348" s="18" t="s">
        <v>167</v>
      </c>
      <c r="BM348" s="143" t="s">
        <v>3740</v>
      </c>
    </row>
    <row r="349" spans="2:65" s="1" customFormat="1" ht="11.25">
      <c r="B349" s="33"/>
      <c r="D349" s="145" t="s">
        <v>169</v>
      </c>
      <c r="F349" s="146" t="s">
        <v>3596</v>
      </c>
      <c r="I349" s="147"/>
      <c r="L349" s="33"/>
      <c r="M349" s="148"/>
      <c r="T349" s="54"/>
      <c r="AT349" s="18" t="s">
        <v>169</v>
      </c>
      <c r="AU349" s="18" t="s">
        <v>178</v>
      </c>
    </row>
    <row r="350" spans="2:65" s="11" customFormat="1" ht="20.85" customHeight="1">
      <c r="B350" s="120"/>
      <c r="D350" s="121" t="s">
        <v>68</v>
      </c>
      <c r="E350" s="130" t="s">
        <v>3598</v>
      </c>
      <c r="F350" s="130" t="s">
        <v>3599</v>
      </c>
      <c r="I350" s="123"/>
      <c r="J350" s="131">
        <f>BK350</f>
        <v>0</v>
      </c>
      <c r="L350" s="120"/>
      <c r="M350" s="125"/>
      <c r="P350" s="126">
        <f>SUM(P351:P352)</f>
        <v>0</v>
      </c>
      <c r="R350" s="126">
        <f>SUM(R351:R352)</f>
        <v>0</v>
      </c>
      <c r="T350" s="127">
        <f>SUM(T351:T352)</f>
        <v>0</v>
      </c>
      <c r="AR350" s="121" t="s">
        <v>77</v>
      </c>
      <c r="AT350" s="128" t="s">
        <v>68</v>
      </c>
      <c r="AU350" s="128" t="s">
        <v>79</v>
      </c>
      <c r="AY350" s="121" t="s">
        <v>160</v>
      </c>
      <c r="BK350" s="129">
        <f>SUM(BK351:BK352)</f>
        <v>0</v>
      </c>
    </row>
    <row r="351" spans="2:65" s="1" customFormat="1" ht="16.5" customHeight="1">
      <c r="B351" s="33"/>
      <c r="C351" s="132" t="s">
        <v>1765</v>
      </c>
      <c r="D351" s="132" t="s">
        <v>162</v>
      </c>
      <c r="E351" s="133" t="s">
        <v>3600</v>
      </c>
      <c r="F351" s="134" t="s">
        <v>3601</v>
      </c>
      <c r="G351" s="135" t="s">
        <v>165</v>
      </c>
      <c r="H351" s="136">
        <v>13.5</v>
      </c>
      <c r="I351" s="137"/>
      <c r="J351" s="138">
        <f>ROUND(I351*H351,2)</f>
        <v>0</v>
      </c>
      <c r="K351" s="134" t="s">
        <v>19</v>
      </c>
      <c r="L351" s="33"/>
      <c r="M351" s="139" t="s">
        <v>19</v>
      </c>
      <c r="N351" s="140" t="s">
        <v>40</v>
      </c>
      <c r="P351" s="141">
        <f>O351*H351</f>
        <v>0</v>
      </c>
      <c r="Q351" s="141">
        <v>0</v>
      </c>
      <c r="R351" s="141">
        <f>Q351*H351</f>
        <v>0</v>
      </c>
      <c r="S351" s="141">
        <v>0</v>
      </c>
      <c r="T351" s="142">
        <f>S351*H351</f>
        <v>0</v>
      </c>
      <c r="AR351" s="143" t="s">
        <v>167</v>
      </c>
      <c r="AT351" s="143" t="s">
        <v>162</v>
      </c>
      <c r="AU351" s="143" t="s">
        <v>178</v>
      </c>
      <c r="AY351" s="18" t="s">
        <v>160</v>
      </c>
      <c r="BE351" s="144">
        <f>IF(N351="základní",J351,0)</f>
        <v>0</v>
      </c>
      <c r="BF351" s="144">
        <f>IF(N351="snížená",J351,0)</f>
        <v>0</v>
      </c>
      <c r="BG351" s="144">
        <f>IF(N351="zákl. přenesená",J351,0)</f>
        <v>0</v>
      </c>
      <c r="BH351" s="144">
        <f>IF(N351="sníž. přenesená",J351,0)</f>
        <v>0</v>
      </c>
      <c r="BI351" s="144">
        <f>IF(N351="nulová",J351,0)</f>
        <v>0</v>
      </c>
      <c r="BJ351" s="18" t="s">
        <v>77</v>
      </c>
      <c r="BK351" s="144">
        <f>ROUND(I351*H351,2)</f>
        <v>0</v>
      </c>
      <c r="BL351" s="18" t="s">
        <v>167</v>
      </c>
      <c r="BM351" s="143" t="s">
        <v>3741</v>
      </c>
    </row>
    <row r="352" spans="2:65" s="1" customFormat="1" ht="11.25">
      <c r="B352" s="33"/>
      <c r="D352" s="145" t="s">
        <v>169</v>
      </c>
      <c r="F352" s="146" t="s">
        <v>3601</v>
      </c>
      <c r="I352" s="147"/>
      <c r="L352" s="33"/>
      <c r="M352" s="148"/>
      <c r="T352" s="54"/>
      <c r="AT352" s="18" t="s">
        <v>169</v>
      </c>
      <c r="AU352" s="18" t="s">
        <v>178</v>
      </c>
    </row>
    <row r="353" spans="2:65" s="11" customFormat="1" ht="20.85" customHeight="1">
      <c r="B353" s="120"/>
      <c r="D353" s="121" t="s">
        <v>68</v>
      </c>
      <c r="E353" s="130" t="s">
        <v>3603</v>
      </c>
      <c r="F353" s="130" t="s">
        <v>3604</v>
      </c>
      <c r="I353" s="123"/>
      <c r="J353" s="131">
        <f>BK353</f>
        <v>0</v>
      </c>
      <c r="L353" s="120"/>
      <c r="M353" s="125"/>
      <c r="P353" s="126">
        <f>SUM(P354:P355)</f>
        <v>0</v>
      </c>
      <c r="R353" s="126">
        <f>SUM(R354:R355)</f>
        <v>0</v>
      </c>
      <c r="T353" s="127">
        <f>SUM(T354:T355)</f>
        <v>0</v>
      </c>
      <c r="AR353" s="121" t="s">
        <v>77</v>
      </c>
      <c r="AT353" s="128" t="s">
        <v>68</v>
      </c>
      <c r="AU353" s="128" t="s">
        <v>79</v>
      </c>
      <c r="AY353" s="121" t="s">
        <v>160</v>
      </c>
      <c r="BK353" s="129">
        <f>SUM(BK354:BK355)</f>
        <v>0</v>
      </c>
    </row>
    <row r="354" spans="2:65" s="1" customFormat="1" ht="16.5" customHeight="1">
      <c r="B354" s="33"/>
      <c r="C354" s="132" t="s">
        <v>1284</v>
      </c>
      <c r="D354" s="132" t="s">
        <v>162</v>
      </c>
      <c r="E354" s="133" t="s">
        <v>3605</v>
      </c>
      <c r="F354" s="134" t="s">
        <v>3606</v>
      </c>
      <c r="G354" s="135" t="s">
        <v>187</v>
      </c>
      <c r="H354" s="136">
        <v>80</v>
      </c>
      <c r="I354" s="137"/>
      <c r="J354" s="138">
        <f>ROUND(I354*H354,2)</f>
        <v>0</v>
      </c>
      <c r="K354" s="134" t="s">
        <v>19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167</v>
      </c>
      <c r="AT354" s="143" t="s">
        <v>162</v>
      </c>
      <c r="AU354" s="143" t="s">
        <v>178</v>
      </c>
      <c r="AY354" s="18" t="s">
        <v>160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77</v>
      </c>
      <c r="BK354" s="144">
        <f>ROUND(I354*H354,2)</f>
        <v>0</v>
      </c>
      <c r="BL354" s="18" t="s">
        <v>167</v>
      </c>
      <c r="BM354" s="143" t="s">
        <v>3742</v>
      </c>
    </row>
    <row r="355" spans="2:65" s="1" customFormat="1" ht="11.25">
      <c r="B355" s="33"/>
      <c r="D355" s="145" t="s">
        <v>169</v>
      </c>
      <c r="F355" s="146" t="s">
        <v>3606</v>
      </c>
      <c r="I355" s="147"/>
      <c r="L355" s="33"/>
      <c r="M355" s="195"/>
      <c r="N355" s="196"/>
      <c r="O355" s="196"/>
      <c r="P355" s="196"/>
      <c r="Q355" s="196"/>
      <c r="R355" s="196"/>
      <c r="S355" s="196"/>
      <c r="T355" s="197"/>
      <c r="AT355" s="18" t="s">
        <v>169</v>
      </c>
      <c r="AU355" s="18" t="s">
        <v>178</v>
      </c>
    </row>
    <row r="356" spans="2:65" s="1" customFormat="1" ht="6.95" customHeight="1">
      <c r="B356" s="42"/>
      <c r="C356" s="43"/>
      <c r="D356" s="43"/>
      <c r="E356" s="43"/>
      <c r="F356" s="43"/>
      <c r="G356" s="43"/>
      <c r="H356" s="43"/>
      <c r="I356" s="43"/>
      <c r="J356" s="43"/>
      <c r="K356" s="43"/>
      <c r="L356" s="33"/>
    </row>
  </sheetData>
  <sheetProtection algorithmName="SHA-512" hashValue="suC0JJhPntp0R8eXSB9CtrC8ehJ6bMrN1RrpojGfYKtppG2AeC7vgOiT85Bb2LHTDL7Mkth8AvydabuDBQnZBQ==" saltValue="YfFWKNH8Mg3Ou2Qj+wnaCofMyQt7VJ8b71cp9njTMvKpWfk2gQUdIieiYJXuy+c4xDRVA1IJpR8S/zwHdiK0sQ==" spinCount="100000" sheet="1" objects="1" scenarios="1" formatColumns="0" formatRows="0" autoFilter="0"/>
  <autoFilter ref="C132:K355" xr:uid="{00000000-0009-0000-0000-00000E000000}"/>
  <mergeCells count="9">
    <mergeCell ref="E50:H50"/>
    <mergeCell ref="E123:H123"/>
    <mergeCell ref="E125:H12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pageSetUpPr fitToPage="1"/>
  </sheetPr>
  <dimension ref="B2:BM23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121</v>
      </c>
      <c r="AZ2" s="198" t="s">
        <v>2169</v>
      </c>
      <c r="BA2" s="198" t="s">
        <v>2170</v>
      </c>
      <c r="BB2" s="198" t="s">
        <v>19</v>
      </c>
      <c r="BC2" s="198" t="s">
        <v>2838</v>
      </c>
      <c r="BD2" s="198" t="s">
        <v>178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  <c r="AZ3" s="198" t="s">
        <v>3743</v>
      </c>
      <c r="BA3" s="198" t="s">
        <v>2170</v>
      </c>
      <c r="BB3" s="198" t="s">
        <v>165</v>
      </c>
      <c r="BC3" s="198" t="s">
        <v>2171</v>
      </c>
      <c r="BD3" s="198" t="s">
        <v>178</v>
      </c>
    </row>
    <row r="4" spans="2:56" ht="24.95" customHeight="1">
      <c r="B4" s="21"/>
      <c r="D4" s="22" t="s">
        <v>133</v>
      </c>
      <c r="L4" s="21"/>
      <c r="M4" s="91" t="s">
        <v>10</v>
      </c>
      <c r="AT4" s="18" t="s">
        <v>4</v>
      </c>
      <c r="AZ4" s="198" t="s">
        <v>2509</v>
      </c>
      <c r="BA4" s="198" t="s">
        <v>19</v>
      </c>
      <c r="BB4" s="198" t="s">
        <v>19</v>
      </c>
      <c r="BC4" s="198" t="s">
        <v>3744</v>
      </c>
      <c r="BD4" s="198" t="s">
        <v>178</v>
      </c>
    </row>
    <row r="5" spans="2:56" ht="6.95" customHeight="1">
      <c r="B5" s="21"/>
      <c r="L5" s="21"/>
      <c r="AZ5" s="198" t="s">
        <v>2984</v>
      </c>
      <c r="BA5" s="198" t="s">
        <v>19</v>
      </c>
      <c r="BB5" s="198" t="s">
        <v>19</v>
      </c>
      <c r="BC5" s="198" t="s">
        <v>3745</v>
      </c>
      <c r="BD5" s="198" t="s">
        <v>178</v>
      </c>
    </row>
    <row r="6" spans="2:56" ht="12" customHeight="1">
      <c r="B6" s="21"/>
      <c r="D6" s="28" t="s">
        <v>16</v>
      </c>
      <c r="L6" s="21"/>
      <c r="AZ6" s="198" t="s">
        <v>3006</v>
      </c>
      <c r="BA6" s="198" t="s">
        <v>19</v>
      </c>
      <c r="BB6" s="198" t="s">
        <v>19</v>
      </c>
      <c r="BC6" s="198" t="s">
        <v>3746</v>
      </c>
      <c r="BD6" s="198" t="s">
        <v>178</v>
      </c>
    </row>
    <row r="7" spans="2:5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  <c r="AZ7" s="198" t="s">
        <v>2494</v>
      </c>
      <c r="BA7" s="198" t="s">
        <v>19</v>
      </c>
      <c r="BB7" s="198" t="s">
        <v>19</v>
      </c>
      <c r="BC7" s="198" t="s">
        <v>3747</v>
      </c>
      <c r="BD7" s="198" t="s">
        <v>178</v>
      </c>
    </row>
    <row r="8" spans="2:56" s="1" customFormat="1" ht="12" customHeight="1">
      <c r="B8" s="33"/>
      <c r="D8" s="28" t="s">
        <v>134</v>
      </c>
      <c r="L8" s="33"/>
      <c r="AZ8" s="198" t="s">
        <v>2518</v>
      </c>
      <c r="BA8" s="198" t="s">
        <v>19</v>
      </c>
      <c r="BB8" s="198" t="s">
        <v>19</v>
      </c>
      <c r="BC8" s="198" t="s">
        <v>3748</v>
      </c>
      <c r="BD8" s="198" t="s">
        <v>178</v>
      </c>
    </row>
    <row r="9" spans="2:56" s="1" customFormat="1" ht="16.5" customHeight="1">
      <c r="B9" s="33"/>
      <c r="E9" s="296" t="s">
        <v>3749</v>
      </c>
      <c r="F9" s="335"/>
      <c r="G9" s="335"/>
      <c r="H9" s="335"/>
      <c r="L9" s="33"/>
      <c r="AZ9" s="198" t="s">
        <v>2991</v>
      </c>
      <c r="BA9" s="198" t="s">
        <v>19</v>
      </c>
      <c r="BB9" s="198" t="s">
        <v>19</v>
      </c>
      <c r="BC9" s="198" t="s">
        <v>3750</v>
      </c>
      <c r="BD9" s="198" t="s">
        <v>178</v>
      </c>
    </row>
    <row r="10" spans="2:56" s="1" customFormat="1" ht="11.25">
      <c r="B10" s="33"/>
      <c r="L10" s="33"/>
    </row>
    <row r="11" spans="2:5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5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5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ROUND((SUM(BE90:BE237)),  2)</f>
        <v>0</v>
      </c>
      <c r="I33" s="94">
        <v>0.21</v>
      </c>
      <c r="J33" s="84">
        <f>ROUND(((SUM(BE90:BE237))*I33),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ROUND((SUM(BF90:BF237)),  2)</f>
        <v>0</v>
      </c>
      <c r="I34" s="94">
        <v>0.12</v>
      </c>
      <c r="J34" s="84">
        <f>ROUND(((SUM(BF90:BF237))*I34),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ROUND((SUM(BG90:BG237)),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ROUND((SUM(BH90:BH237)),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ROUND((SUM(BI90:BI237)),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90-90 - Odpady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J90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3751</v>
      </c>
      <c r="E60" s="106"/>
      <c r="F60" s="106"/>
      <c r="G60" s="106"/>
      <c r="H60" s="106"/>
      <c r="I60" s="106"/>
      <c r="J60" s="107">
        <f>J91</f>
        <v>0</v>
      </c>
      <c r="L60" s="104"/>
    </row>
    <row r="61" spans="2:47" s="9" customFormat="1" ht="19.899999999999999" customHeight="1">
      <c r="B61" s="108"/>
      <c r="D61" s="109" t="s">
        <v>3752</v>
      </c>
      <c r="E61" s="110"/>
      <c r="F61" s="110"/>
      <c r="G61" s="110"/>
      <c r="H61" s="110"/>
      <c r="I61" s="110"/>
      <c r="J61" s="111">
        <f>J92</f>
        <v>0</v>
      </c>
      <c r="L61" s="108"/>
    </row>
    <row r="62" spans="2:47" s="9" customFormat="1" ht="19.899999999999999" customHeight="1">
      <c r="B62" s="108"/>
      <c r="D62" s="109" t="s">
        <v>3753</v>
      </c>
      <c r="E62" s="110"/>
      <c r="F62" s="110"/>
      <c r="G62" s="110"/>
      <c r="H62" s="110"/>
      <c r="I62" s="110"/>
      <c r="J62" s="111">
        <f>J115</f>
        <v>0</v>
      </c>
      <c r="L62" s="108"/>
    </row>
    <row r="63" spans="2:47" s="9" customFormat="1" ht="19.899999999999999" customHeight="1">
      <c r="B63" s="108"/>
      <c r="D63" s="109" t="s">
        <v>3754</v>
      </c>
      <c r="E63" s="110"/>
      <c r="F63" s="110"/>
      <c r="G63" s="110"/>
      <c r="H63" s="110"/>
      <c r="I63" s="110"/>
      <c r="J63" s="111">
        <f>J128</f>
        <v>0</v>
      </c>
      <c r="L63" s="108"/>
    </row>
    <row r="64" spans="2:47" s="9" customFormat="1" ht="19.899999999999999" customHeight="1">
      <c r="B64" s="108"/>
      <c r="D64" s="109" t="s">
        <v>3755</v>
      </c>
      <c r="E64" s="110"/>
      <c r="F64" s="110"/>
      <c r="G64" s="110"/>
      <c r="H64" s="110"/>
      <c r="I64" s="110"/>
      <c r="J64" s="111">
        <f>J132</f>
        <v>0</v>
      </c>
      <c r="L64" s="108"/>
    </row>
    <row r="65" spans="2:12" s="9" customFormat="1" ht="19.899999999999999" customHeight="1">
      <c r="B65" s="108"/>
      <c r="D65" s="109" t="s">
        <v>3756</v>
      </c>
      <c r="E65" s="110"/>
      <c r="F65" s="110"/>
      <c r="G65" s="110"/>
      <c r="H65" s="110"/>
      <c r="I65" s="110"/>
      <c r="J65" s="111">
        <f>J147</f>
        <v>0</v>
      </c>
      <c r="L65" s="108"/>
    </row>
    <row r="66" spans="2:12" s="9" customFormat="1" ht="19.899999999999999" customHeight="1">
      <c r="B66" s="108"/>
      <c r="D66" s="109" t="s">
        <v>3757</v>
      </c>
      <c r="E66" s="110"/>
      <c r="F66" s="110"/>
      <c r="G66" s="110"/>
      <c r="H66" s="110"/>
      <c r="I66" s="110"/>
      <c r="J66" s="111">
        <f>J153</f>
        <v>0</v>
      </c>
      <c r="L66" s="108"/>
    </row>
    <row r="67" spans="2:12" s="9" customFormat="1" ht="19.899999999999999" customHeight="1">
      <c r="B67" s="108"/>
      <c r="D67" s="109" t="s">
        <v>3758</v>
      </c>
      <c r="E67" s="110"/>
      <c r="F67" s="110"/>
      <c r="G67" s="110"/>
      <c r="H67" s="110"/>
      <c r="I67" s="110"/>
      <c r="J67" s="111">
        <f>J172</f>
        <v>0</v>
      </c>
      <c r="L67" s="108"/>
    </row>
    <row r="68" spans="2:12" s="9" customFormat="1" ht="19.899999999999999" customHeight="1">
      <c r="B68" s="108"/>
      <c r="D68" s="109" t="s">
        <v>3759</v>
      </c>
      <c r="E68" s="110"/>
      <c r="F68" s="110"/>
      <c r="G68" s="110"/>
      <c r="H68" s="110"/>
      <c r="I68" s="110"/>
      <c r="J68" s="111">
        <f>J187</f>
        <v>0</v>
      </c>
      <c r="L68" s="108"/>
    </row>
    <row r="69" spans="2:12" s="9" customFormat="1" ht="19.899999999999999" customHeight="1">
      <c r="B69" s="108"/>
      <c r="D69" s="109" t="s">
        <v>3760</v>
      </c>
      <c r="E69" s="110"/>
      <c r="F69" s="110"/>
      <c r="G69" s="110"/>
      <c r="H69" s="110"/>
      <c r="I69" s="110"/>
      <c r="J69" s="111">
        <f>J203</f>
        <v>0</v>
      </c>
      <c r="L69" s="108"/>
    </row>
    <row r="70" spans="2:12" s="9" customFormat="1" ht="19.899999999999999" customHeight="1">
      <c r="B70" s="108"/>
      <c r="D70" s="109" t="s">
        <v>3761</v>
      </c>
      <c r="E70" s="110"/>
      <c r="F70" s="110"/>
      <c r="G70" s="110"/>
      <c r="H70" s="110"/>
      <c r="I70" s="110"/>
      <c r="J70" s="111">
        <f>J220</f>
        <v>0</v>
      </c>
      <c r="L70" s="108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145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33" t="str">
        <f>E7</f>
        <v>Prostá rekonstrukce trati v úseku Chrastava - Hrádek nad Nisou</v>
      </c>
      <c r="F80" s="334"/>
      <c r="G80" s="334"/>
      <c r="H80" s="334"/>
      <c r="L80" s="33"/>
    </row>
    <row r="81" spans="2:65" s="1" customFormat="1" ht="12" customHeight="1">
      <c r="B81" s="33"/>
      <c r="C81" s="28" t="s">
        <v>134</v>
      </c>
      <c r="L81" s="33"/>
    </row>
    <row r="82" spans="2:65" s="1" customFormat="1" ht="16.5" customHeight="1">
      <c r="B82" s="33"/>
      <c r="E82" s="296" t="str">
        <f>E9</f>
        <v>SO 90-90 - Odpady</v>
      </c>
      <c r="F82" s="335"/>
      <c r="G82" s="335"/>
      <c r="H82" s="335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 xml:space="preserve"> </v>
      </c>
      <c r="I84" s="28" t="s">
        <v>23</v>
      </c>
      <c r="J84" s="50" t="str">
        <f>IF(J12="","",J12)</f>
        <v>24. 1. 2025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E15</f>
        <v xml:space="preserve"> </v>
      </c>
      <c r="I86" s="28" t="s">
        <v>30</v>
      </c>
      <c r="J86" s="31" t="str">
        <f>E21</f>
        <v xml:space="preserve"> </v>
      </c>
      <c r="L86" s="33"/>
    </row>
    <row r="87" spans="2:65" s="1" customFormat="1" ht="15.2" customHeight="1">
      <c r="B87" s="33"/>
      <c r="C87" s="28" t="s">
        <v>28</v>
      </c>
      <c r="F87" s="26" t="str">
        <f>IF(E18="","",E18)</f>
        <v>Vyplň údaj</v>
      </c>
      <c r="I87" s="28" t="s">
        <v>32</v>
      </c>
      <c r="J87" s="31" t="str">
        <f>E24</f>
        <v xml:space="preserve"> 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146</v>
      </c>
      <c r="D89" s="114" t="s">
        <v>54</v>
      </c>
      <c r="E89" s="114" t="s">
        <v>50</v>
      </c>
      <c r="F89" s="114" t="s">
        <v>51</v>
      </c>
      <c r="G89" s="114" t="s">
        <v>147</v>
      </c>
      <c r="H89" s="114" t="s">
        <v>148</v>
      </c>
      <c r="I89" s="114" t="s">
        <v>149</v>
      </c>
      <c r="J89" s="114" t="s">
        <v>138</v>
      </c>
      <c r="K89" s="115" t="s">
        <v>150</v>
      </c>
      <c r="L89" s="112"/>
      <c r="M89" s="57" t="s">
        <v>19</v>
      </c>
      <c r="N89" s="58" t="s">
        <v>39</v>
      </c>
      <c r="O89" s="58" t="s">
        <v>151</v>
      </c>
      <c r="P89" s="58" t="s">
        <v>152</v>
      </c>
      <c r="Q89" s="58" t="s">
        <v>153</v>
      </c>
      <c r="R89" s="58" t="s">
        <v>154</v>
      </c>
      <c r="S89" s="58" t="s">
        <v>155</v>
      </c>
      <c r="T89" s="59" t="s">
        <v>156</v>
      </c>
    </row>
    <row r="90" spans="2:65" s="1" customFormat="1" ht="22.9" customHeight="1">
      <c r="B90" s="33"/>
      <c r="C90" s="62" t="s">
        <v>157</v>
      </c>
      <c r="J90" s="116">
        <f>BK90</f>
        <v>0</v>
      </c>
      <c r="L90" s="33"/>
      <c r="M90" s="60"/>
      <c r="N90" s="51"/>
      <c r="O90" s="51"/>
      <c r="P90" s="117">
        <f>P91</f>
        <v>0</v>
      </c>
      <c r="Q90" s="51"/>
      <c r="R90" s="117">
        <f>R91</f>
        <v>0</v>
      </c>
      <c r="S90" s="51"/>
      <c r="T90" s="118">
        <f>T91</f>
        <v>0</v>
      </c>
      <c r="AT90" s="18" t="s">
        <v>68</v>
      </c>
      <c r="AU90" s="18" t="s">
        <v>139</v>
      </c>
      <c r="BK90" s="119">
        <f>BK91</f>
        <v>0</v>
      </c>
    </row>
    <row r="91" spans="2:65" s="11" customFormat="1" ht="25.9" customHeight="1">
      <c r="B91" s="120"/>
      <c r="D91" s="121" t="s">
        <v>68</v>
      </c>
      <c r="E91" s="122" t="s">
        <v>158</v>
      </c>
      <c r="F91" s="122" t="s">
        <v>158</v>
      </c>
      <c r="I91" s="123"/>
      <c r="J91" s="124">
        <f>BK91</f>
        <v>0</v>
      </c>
      <c r="L91" s="120"/>
      <c r="M91" s="125"/>
      <c r="P91" s="126">
        <f>P92+P115+P128+P132+P147+P153+P172+P187+P203+P220</f>
        <v>0</v>
      </c>
      <c r="R91" s="126">
        <f>R92+R115+R128+R132+R147+R153+R172+R187+R203+R220</f>
        <v>0</v>
      </c>
      <c r="T91" s="127">
        <f>T92+T115+T128+T132+T147+T153+T172+T187+T203+T220</f>
        <v>0</v>
      </c>
      <c r="AR91" s="121" t="s">
        <v>77</v>
      </c>
      <c r="AT91" s="128" t="s">
        <v>68</v>
      </c>
      <c r="AU91" s="128" t="s">
        <v>69</v>
      </c>
      <c r="AY91" s="121" t="s">
        <v>160</v>
      </c>
      <c r="BK91" s="129">
        <f>BK92+BK115+BK128+BK132+BK147+BK153+BK172+BK187+BK203+BK220</f>
        <v>0</v>
      </c>
    </row>
    <row r="92" spans="2:65" s="11" customFormat="1" ht="22.9" customHeight="1">
      <c r="B92" s="120"/>
      <c r="D92" s="121" t="s">
        <v>68</v>
      </c>
      <c r="E92" s="130" t="s">
        <v>74</v>
      </c>
      <c r="F92" s="130" t="s">
        <v>75</v>
      </c>
      <c r="I92" s="123"/>
      <c r="J92" s="131">
        <f>BK92</f>
        <v>0</v>
      </c>
      <c r="L92" s="120"/>
      <c r="M92" s="125"/>
      <c r="P92" s="126">
        <f>SUM(P93:P114)</f>
        <v>0</v>
      </c>
      <c r="R92" s="126">
        <f>SUM(R93:R114)</f>
        <v>0</v>
      </c>
      <c r="T92" s="127">
        <f>SUM(T93:T114)</f>
        <v>0</v>
      </c>
      <c r="AR92" s="121" t="s">
        <v>77</v>
      </c>
      <c r="AT92" s="128" t="s">
        <v>68</v>
      </c>
      <c r="AU92" s="128" t="s">
        <v>77</v>
      </c>
      <c r="AY92" s="121" t="s">
        <v>160</v>
      </c>
      <c r="BK92" s="129">
        <f>SUM(BK93:BK114)</f>
        <v>0</v>
      </c>
    </row>
    <row r="93" spans="2:65" s="1" customFormat="1" ht="16.5" customHeight="1">
      <c r="B93" s="33"/>
      <c r="C93" s="132" t="s">
        <v>77</v>
      </c>
      <c r="D93" s="132" t="s">
        <v>162</v>
      </c>
      <c r="E93" s="133" t="s">
        <v>3762</v>
      </c>
      <c r="F93" s="134" t="s">
        <v>3763</v>
      </c>
      <c r="G93" s="135" t="s">
        <v>233</v>
      </c>
      <c r="H93" s="136">
        <v>13269.42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268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268</v>
      </c>
      <c r="BM93" s="143" t="s">
        <v>3764</v>
      </c>
    </row>
    <row r="94" spans="2:65" s="1" customFormat="1" ht="11.25">
      <c r="B94" s="33"/>
      <c r="D94" s="145" t="s">
        <v>169</v>
      </c>
      <c r="F94" s="146" t="s">
        <v>3763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3765</v>
      </c>
      <c r="H95" s="152">
        <v>13269.42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77</v>
      </c>
      <c r="AY95" s="150" t="s">
        <v>160</v>
      </c>
    </row>
    <row r="96" spans="2:65" s="1" customFormat="1" ht="21.75" customHeight="1">
      <c r="B96" s="33"/>
      <c r="C96" s="132" t="s">
        <v>79</v>
      </c>
      <c r="D96" s="132" t="s">
        <v>162</v>
      </c>
      <c r="E96" s="133" t="s">
        <v>3766</v>
      </c>
      <c r="F96" s="134" t="s">
        <v>3767</v>
      </c>
      <c r="G96" s="135" t="s">
        <v>233</v>
      </c>
      <c r="H96" s="136">
        <v>13544.38</v>
      </c>
      <c r="I96" s="137"/>
      <c r="J96" s="138">
        <f>ROUND(I96*H96,2)</f>
        <v>0</v>
      </c>
      <c r="K96" s="134" t="s">
        <v>19</v>
      </c>
      <c r="L96" s="33"/>
      <c r="M96" s="139" t="s">
        <v>19</v>
      </c>
      <c r="N96" s="140" t="s">
        <v>40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268</v>
      </c>
      <c r="AT96" s="143" t="s">
        <v>162</v>
      </c>
      <c r="AU96" s="143" t="s">
        <v>79</v>
      </c>
      <c r="AY96" s="18" t="s">
        <v>160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77</v>
      </c>
      <c r="BK96" s="144">
        <f>ROUND(I96*H96,2)</f>
        <v>0</v>
      </c>
      <c r="BL96" s="18" t="s">
        <v>268</v>
      </c>
      <c r="BM96" s="143" t="s">
        <v>3768</v>
      </c>
    </row>
    <row r="97" spans="2:65" s="1" customFormat="1" ht="11.25">
      <c r="B97" s="33"/>
      <c r="D97" s="145" t="s">
        <v>169</v>
      </c>
      <c r="F97" s="146" t="s">
        <v>3767</v>
      </c>
      <c r="I97" s="147"/>
      <c r="L97" s="33"/>
      <c r="M97" s="148"/>
      <c r="T97" s="54"/>
      <c r="AT97" s="18" t="s">
        <v>169</v>
      </c>
      <c r="AU97" s="18" t="s">
        <v>79</v>
      </c>
    </row>
    <row r="98" spans="2:65" s="12" customFormat="1" ht="11.25">
      <c r="B98" s="149"/>
      <c r="D98" s="145" t="s">
        <v>171</v>
      </c>
      <c r="E98" s="150" t="s">
        <v>19</v>
      </c>
      <c r="F98" s="151" t="s">
        <v>3769</v>
      </c>
      <c r="H98" s="152">
        <v>13544.38</v>
      </c>
      <c r="I98" s="153"/>
      <c r="L98" s="149"/>
      <c r="M98" s="154"/>
      <c r="T98" s="155"/>
      <c r="AT98" s="150" t="s">
        <v>171</v>
      </c>
      <c r="AU98" s="150" t="s">
        <v>79</v>
      </c>
      <c r="AV98" s="12" t="s">
        <v>79</v>
      </c>
      <c r="AW98" s="12" t="s">
        <v>31</v>
      </c>
      <c r="AX98" s="12" t="s">
        <v>69</v>
      </c>
      <c r="AY98" s="150" t="s">
        <v>160</v>
      </c>
    </row>
    <row r="99" spans="2:65" s="13" customFormat="1" ht="11.25">
      <c r="B99" s="156"/>
      <c r="D99" s="145" t="s">
        <v>171</v>
      </c>
      <c r="E99" s="157" t="s">
        <v>19</v>
      </c>
      <c r="F99" s="158" t="s">
        <v>184</v>
      </c>
      <c r="H99" s="159">
        <v>13544.38</v>
      </c>
      <c r="I99" s="160"/>
      <c r="L99" s="156"/>
      <c r="M99" s="161"/>
      <c r="T99" s="162"/>
      <c r="AT99" s="157" t="s">
        <v>171</v>
      </c>
      <c r="AU99" s="157" t="s">
        <v>79</v>
      </c>
      <c r="AV99" s="13" t="s">
        <v>167</v>
      </c>
      <c r="AW99" s="13" t="s">
        <v>31</v>
      </c>
      <c r="AX99" s="13" t="s">
        <v>77</v>
      </c>
      <c r="AY99" s="157" t="s">
        <v>160</v>
      </c>
    </row>
    <row r="100" spans="2:65" s="1" customFormat="1" ht="16.5" customHeight="1">
      <c r="B100" s="33"/>
      <c r="C100" s="132" t="s">
        <v>178</v>
      </c>
      <c r="D100" s="132" t="s">
        <v>162</v>
      </c>
      <c r="E100" s="133" t="s">
        <v>3770</v>
      </c>
      <c r="F100" s="134" t="s">
        <v>3771</v>
      </c>
      <c r="G100" s="135" t="s">
        <v>233</v>
      </c>
      <c r="H100" s="136">
        <v>75.727000000000004</v>
      </c>
      <c r="I100" s="137"/>
      <c r="J100" s="138">
        <f>ROUND(I100*H100,2)</f>
        <v>0</v>
      </c>
      <c r="K100" s="134" t="s">
        <v>19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268</v>
      </c>
      <c r="AT100" s="143" t="s">
        <v>162</v>
      </c>
      <c r="AU100" s="143" t="s">
        <v>79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268</v>
      </c>
      <c r="BM100" s="143" t="s">
        <v>3772</v>
      </c>
    </row>
    <row r="101" spans="2:65" s="1" customFormat="1" ht="11.25">
      <c r="B101" s="33"/>
      <c r="D101" s="145" t="s">
        <v>169</v>
      </c>
      <c r="F101" s="146" t="s">
        <v>3771</v>
      </c>
      <c r="I101" s="147"/>
      <c r="L101" s="33"/>
      <c r="M101" s="148"/>
      <c r="T101" s="54"/>
      <c r="AT101" s="18" t="s">
        <v>169</v>
      </c>
      <c r="AU101" s="18" t="s">
        <v>79</v>
      </c>
    </row>
    <row r="102" spans="2:65" s="15" customFormat="1" ht="11.25">
      <c r="B102" s="180"/>
      <c r="D102" s="145" t="s">
        <v>171</v>
      </c>
      <c r="E102" s="181" t="s">
        <v>19</v>
      </c>
      <c r="F102" s="182" t="s">
        <v>3773</v>
      </c>
      <c r="H102" s="181" t="s">
        <v>19</v>
      </c>
      <c r="I102" s="183"/>
      <c r="L102" s="180"/>
      <c r="M102" s="184"/>
      <c r="T102" s="185"/>
      <c r="AT102" s="181" t="s">
        <v>171</v>
      </c>
      <c r="AU102" s="181" t="s">
        <v>79</v>
      </c>
      <c r="AV102" s="15" t="s">
        <v>77</v>
      </c>
      <c r="AW102" s="15" t="s">
        <v>31</v>
      </c>
      <c r="AX102" s="15" t="s">
        <v>69</v>
      </c>
      <c r="AY102" s="181" t="s">
        <v>160</v>
      </c>
    </row>
    <row r="103" spans="2:65" s="12" customFormat="1" ht="11.25">
      <c r="B103" s="149"/>
      <c r="D103" s="145" t="s">
        <v>171</v>
      </c>
      <c r="E103" s="150" t="s">
        <v>19</v>
      </c>
      <c r="F103" s="151" t="s">
        <v>568</v>
      </c>
      <c r="H103" s="152">
        <v>42</v>
      </c>
      <c r="I103" s="153"/>
      <c r="L103" s="149"/>
      <c r="M103" s="154"/>
      <c r="T103" s="155"/>
      <c r="AT103" s="150" t="s">
        <v>171</v>
      </c>
      <c r="AU103" s="150" t="s">
        <v>79</v>
      </c>
      <c r="AV103" s="12" t="s">
        <v>79</v>
      </c>
      <c r="AW103" s="12" t="s">
        <v>31</v>
      </c>
      <c r="AX103" s="12" t="s">
        <v>69</v>
      </c>
      <c r="AY103" s="150" t="s">
        <v>160</v>
      </c>
    </row>
    <row r="104" spans="2:65" s="12" customFormat="1" ht="11.25">
      <c r="B104" s="149"/>
      <c r="D104" s="145" t="s">
        <v>171</v>
      </c>
      <c r="E104" s="150" t="s">
        <v>19</v>
      </c>
      <c r="F104" s="151" t="s">
        <v>569</v>
      </c>
      <c r="H104" s="152">
        <v>16.632000000000001</v>
      </c>
      <c r="I104" s="153"/>
      <c r="L104" s="149"/>
      <c r="M104" s="154"/>
      <c r="T104" s="155"/>
      <c r="AT104" s="150" t="s">
        <v>171</v>
      </c>
      <c r="AU104" s="150" t="s">
        <v>79</v>
      </c>
      <c r="AV104" s="12" t="s">
        <v>79</v>
      </c>
      <c r="AW104" s="12" t="s">
        <v>31</v>
      </c>
      <c r="AX104" s="12" t="s">
        <v>69</v>
      </c>
      <c r="AY104" s="150" t="s">
        <v>160</v>
      </c>
    </row>
    <row r="105" spans="2:65" s="12" customFormat="1" ht="11.25">
      <c r="B105" s="149"/>
      <c r="D105" s="145" t="s">
        <v>171</v>
      </c>
      <c r="E105" s="150" t="s">
        <v>19</v>
      </c>
      <c r="F105" s="151" t="s">
        <v>570</v>
      </c>
      <c r="H105" s="152">
        <v>5.875</v>
      </c>
      <c r="I105" s="153"/>
      <c r="L105" s="149"/>
      <c r="M105" s="154"/>
      <c r="T105" s="155"/>
      <c r="AT105" s="150" t="s">
        <v>171</v>
      </c>
      <c r="AU105" s="150" t="s">
        <v>79</v>
      </c>
      <c r="AV105" s="12" t="s">
        <v>79</v>
      </c>
      <c r="AW105" s="12" t="s">
        <v>31</v>
      </c>
      <c r="AX105" s="12" t="s">
        <v>69</v>
      </c>
      <c r="AY105" s="150" t="s">
        <v>160</v>
      </c>
    </row>
    <row r="106" spans="2:65" s="12" customFormat="1" ht="11.25">
      <c r="B106" s="149"/>
      <c r="D106" s="145" t="s">
        <v>171</v>
      </c>
      <c r="E106" s="150" t="s">
        <v>19</v>
      </c>
      <c r="F106" s="151" t="s">
        <v>571</v>
      </c>
      <c r="H106" s="152">
        <v>6.6</v>
      </c>
      <c r="I106" s="153"/>
      <c r="L106" s="149"/>
      <c r="M106" s="154"/>
      <c r="T106" s="155"/>
      <c r="AT106" s="150" t="s">
        <v>171</v>
      </c>
      <c r="AU106" s="150" t="s">
        <v>79</v>
      </c>
      <c r="AV106" s="12" t="s">
        <v>79</v>
      </c>
      <c r="AW106" s="12" t="s">
        <v>31</v>
      </c>
      <c r="AX106" s="12" t="s">
        <v>69</v>
      </c>
      <c r="AY106" s="150" t="s">
        <v>160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572</v>
      </c>
      <c r="H107" s="152">
        <v>4.62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69</v>
      </c>
      <c r="AY107" s="150" t="s">
        <v>160</v>
      </c>
    </row>
    <row r="108" spans="2:65" s="13" customFormat="1" ht="11.25">
      <c r="B108" s="156"/>
      <c r="D108" s="145" t="s">
        <v>171</v>
      </c>
      <c r="E108" s="157" t="s">
        <v>19</v>
      </c>
      <c r="F108" s="158" t="s">
        <v>184</v>
      </c>
      <c r="H108" s="159">
        <v>75.727000000000004</v>
      </c>
      <c r="I108" s="160"/>
      <c r="L108" s="156"/>
      <c r="M108" s="161"/>
      <c r="T108" s="162"/>
      <c r="AT108" s="157" t="s">
        <v>171</v>
      </c>
      <c r="AU108" s="157" t="s">
        <v>79</v>
      </c>
      <c r="AV108" s="13" t="s">
        <v>167</v>
      </c>
      <c r="AW108" s="13" t="s">
        <v>31</v>
      </c>
      <c r="AX108" s="13" t="s">
        <v>77</v>
      </c>
      <c r="AY108" s="157" t="s">
        <v>160</v>
      </c>
    </row>
    <row r="109" spans="2:65" s="1" customFormat="1" ht="24.2" customHeight="1">
      <c r="B109" s="33"/>
      <c r="C109" s="132" t="s">
        <v>167</v>
      </c>
      <c r="D109" s="132" t="s">
        <v>162</v>
      </c>
      <c r="E109" s="133" t="s">
        <v>3774</v>
      </c>
      <c r="F109" s="134" t="s">
        <v>3775</v>
      </c>
      <c r="G109" s="135" t="s">
        <v>233</v>
      </c>
      <c r="H109" s="136">
        <v>8.1</v>
      </c>
      <c r="I109" s="137"/>
      <c r="J109" s="138">
        <f>ROUND(I109*H109,2)</f>
        <v>0</v>
      </c>
      <c r="K109" s="134" t="s">
        <v>19</v>
      </c>
      <c r="L109" s="33"/>
      <c r="M109" s="139" t="s">
        <v>19</v>
      </c>
      <c r="N109" s="140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167</v>
      </c>
      <c r="AT109" s="143" t="s">
        <v>162</v>
      </c>
      <c r="AU109" s="143" t="s">
        <v>79</v>
      </c>
      <c r="AY109" s="18" t="s">
        <v>160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77</v>
      </c>
      <c r="BK109" s="144">
        <f>ROUND(I109*H109,2)</f>
        <v>0</v>
      </c>
      <c r="BL109" s="18" t="s">
        <v>167</v>
      </c>
      <c r="BM109" s="143" t="s">
        <v>3776</v>
      </c>
    </row>
    <row r="110" spans="2:65" s="1" customFormat="1" ht="11.25">
      <c r="B110" s="33"/>
      <c r="D110" s="145" t="s">
        <v>169</v>
      </c>
      <c r="F110" s="146" t="s">
        <v>3775</v>
      </c>
      <c r="I110" s="147"/>
      <c r="L110" s="33"/>
      <c r="M110" s="148"/>
      <c r="T110" s="54"/>
      <c r="AT110" s="18" t="s">
        <v>169</v>
      </c>
      <c r="AU110" s="18" t="s">
        <v>79</v>
      </c>
    </row>
    <row r="111" spans="2:65" s="12" customFormat="1" ht="11.25">
      <c r="B111" s="149"/>
      <c r="D111" s="145" t="s">
        <v>171</v>
      </c>
      <c r="E111" s="150" t="s">
        <v>19</v>
      </c>
      <c r="F111" s="151" t="s">
        <v>3777</v>
      </c>
      <c r="H111" s="152">
        <v>8.1</v>
      </c>
      <c r="I111" s="153"/>
      <c r="L111" s="149"/>
      <c r="M111" s="154"/>
      <c r="T111" s="155"/>
      <c r="AT111" s="150" t="s">
        <v>171</v>
      </c>
      <c r="AU111" s="150" t="s">
        <v>79</v>
      </c>
      <c r="AV111" s="12" t="s">
        <v>79</v>
      </c>
      <c r="AW111" s="12" t="s">
        <v>31</v>
      </c>
      <c r="AX111" s="12" t="s">
        <v>77</v>
      </c>
      <c r="AY111" s="150" t="s">
        <v>160</v>
      </c>
    </row>
    <row r="112" spans="2:65" s="1" customFormat="1" ht="16.5" customHeight="1">
      <c r="B112" s="33"/>
      <c r="C112" s="132" t="s">
        <v>191</v>
      </c>
      <c r="D112" s="132" t="s">
        <v>162</v>
      </c>
      <c r="E112" s="133" t="s">
        <v>3778</v>
      </c>
      <c r="F112" s="134" t="s">
        <v>3779</v>
      </c>
      <c r="G112" s="135" t="s">
        <v>233</v>
      </c>
      <c r="H112" s="136">
        <v>2.173</v>
      </c>
      <c r="I112" s="137"/>
      <c r="J112" s="138">
        <f>ROUND(I112*H112,2)</f>
        <v>0</v>
      </c>
      <c r="K112" s="134" t="s">
        <v>19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268</v>
      </c>
      <c r="AT112" s="143" t="s">
        <v>162</v>
      </c>
      <c r="AU112" s="143" t="s">
        <v>79</v>
      </c>
      <c r="AY112" s="18" t="s">
        <v>160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77</v>
      </c>
      <c r="BK112" s="144">
        <f>ROUND(I112*H112,2)</f>
        <v>0</v>
      </c>
      <c r="BL112" s="18" t="s">
        <v>268</v>
      </c>
      <c r="BM112" s="143" t="s">
        <v>3780</v>
      </c>
    </row>
    <row r="113" spans="2:65" s="1" customFormat="1" ht="11.25">
      <c r="B113" s="33"/>
      <c r="D113" s="145" t="s">
        <v>169</v>
      </c>
      <c r="F113" s="146" t="s">
        <v>3779</v>
      </c>
      <c r="I113" s="147"/>
      <c r="L113" s="33"/>
      <c r="M113" s="148"/>
      <c r="T113" s="54"/>
      <c r="AT113" s="18" t="s">
        <v>169</v>
      </c>
      <c r="AU113" s="18" t="s">
        <v>79</v>
      </c>
    </row>
    <row r="114" spans="2:65" s="12" customFormat="1" ht="11.25">
      <c r="B114" s="149"/>
      <c r="D114" s="145" t="s">
        <v>171</v>
      </c>
      <c r="E114" s="150" t="s">
        <v>19</v>
      </c>
      <c r="F114" s="151" t="s">
        <v>3781</v>
      </c>
      <c r="H114" s="152">
        <v>2.173</v>
      </c>
      <c r="I114" s="153"/>
      <c r="L114" s="149"/>
      <c r="M114" s="154"/>
      <c r="T114" s="155"/>
      <c r="AT114" s="150" t="s">
        <v>171</v>
      </c>
      <c r="AU114" s="150" t="s">
        <v>79</v>
      </c>
      <c r="AV114" s="12" t="s">
        <v>79</v>
      </c>
      <c r="AW114" s="12" t="s">
        <v>31</v>
      </c>
      <c r="AX114" s="12" t="s">
        <v>77</v>
      </c>
      <c r="AY114" s="150" t="s">
        <v>160</v>
      </c>
    </row>
    <row r="115" spans="2:65" s="11" customFormat="1" ht="22.9" customHeight="1">
      <c r="B115" s="120"/>
      <c r="D115" s="121" t="s">
        <v>68</v>
      </c>
      <c r="E115" s="130" t="s">
        <v>83</v>
      </c>
      <c r="F115" s="130" t="s">
        <v>84</v>
      </c>
      <c r="I115" s="123"/>
      <c r="J115" s="131">
        <f>BK115</f>
        <v>0</v>
      </c>
      <c r="L115" s="120"/>
      <c r="M115" s="125"/>
      <c r="P115" s="126">
        <f>SUM(P116:P127)</f>
        <v>0</v>
      </c>
      <c r="R115" s="126">
        <f>SUM(R116:R127)</f>
        <v>0</v>
      </c>
      <c r="T115" s="127">
        <f>SUM(T116:T127)</f>
        <v>0</v>
      </c>
      <c r="AR115" s="121" t="s">
        <v>77</v>
      </c>
      <c r="AT115" s="128" t="s">
        <v>68</v>
      </c>
      <c r="AU115" s="128" t="s">
        <v>77</v>
      </c>
      <c r="AY115" s="121" t="s">
        <v>160</v>
      </c>
      <c r="BK115" s="129">
        <f>SUM(BK116:BK127)</f>
        <v>0</v>
      </c>
    </row>
    <row r="116" spans="2:65" s="1" customFormat="1" ht="21.75" customHeight="1">
      <c r="B116" s="33"/>
      <c r="C116" s="132" t="s">
        <v>195</v>
      </c>
      <c r="D116" s="132" t="s">
        <v>162</v>
      </c>
      <c r="E116" s="133" t="s">
        <v>3782</v>
      </c>
      <c r="F116" s="134" t="s">
        <v>3767</v>
      </c>
      <c r="G116" s="135" t="s">
        <v>233</v>
      </c>
      <c r="H116" s="136">
        <v>283.51</v>
      </c>
      <c r="I116" s="137"/>
      <c r="J116" s="138">
        <f>ROUND(I116*H116,2)</f>
        <v>0</v>
      </c>
      <c r="K116" s="134" t="s">
        <v>19</v>
      </c>
      <c r="L116" s="33"/>
      <c r="M116" s="139" t="s">
        <v>19</v>
      </c>
      <c r="N116" s="140" t="s">
        <v>40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268</v>
      </c>
      <c r="AT116" s="143" t="s">
        <v>162</v>
      </c>
      <c r="AU116" s="143" t="s">
        <v>79</v>
      </c>
      <c r="AY116" s="18" t="s">
        <v>160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77</v>
      </c>
      <c r="BK116" s="144">
        <f>ROUND(I116*H116,2)</f>
        <v>0</v>
      </c>
      <c r="BL116" s="18" t="s">
        <v>268</v>
      </c>
      <c r="BM116" s="143" t="s">
        <v>3783</v>
      </c>
    </row>
    <row r="117" spans="2:65" s="1" customFormat="1" ht="11.25">
      <c r="B117" s="33"/>
      <c r="D117" s="145" t="s">
        <v>169</v>
      </c>
      <c r="F117" s="146" t="s">
        <v>3767</v>
      </c>
      <c r="I117" s="147"/>
      <c r="L117" s="33"/>
      <c r="M117" s="148"/>
      <c r="T117" s="54"/>
      <c r="AT117" s="18" t="s">
        <v>169</v>
      </c>
      <c r="AU117" s="18" t="s">
        <v>79</v>
      </c>
    </row>
    <row r="118" spans="2:65" s="12" customFormat="1" ht="11.25">
      <c r="B118" s="149"/>
      <c r="D118" s="145" t="s">
        <v>171</v>
      </c>
      <c r="E118" s="150" t="s">
        <v>19</v>
      </c>
      <c r="F118" s="151" t="s">
        <v>3784</v>
      </c>
      <c r="H118" s="152">
        <v>283.51</v>
      </c>
      <c r="I118" s="153"/>
      <c r="L118" s="149"/>
      <c r="M118" s="154"/>
      <c r="T118" s="155"/>
      <c r="AT118" s="150" t="s">
        <v>171</v>
      </c>
      <c r="AU118" s="150" t="s">
        <v>79</v>
      </c>
      <c r="AV118" s="12" t="s">
        <v>79</v>
      </c>
      <c r="AW118" s="12" t="s">
        <v>31</v>
      </c>
      <c r="AX118" s="12" t="s">
        <v>69</v>
      </c>
      <c r="AY118" s="150" t="s">
        <v>160</v>
      </c>
    </row>
    <row r="119" spans="2:65" s="13" customFormat="1" ht="11.25">
      <c r="B119" s="156"/>
      <c r="D119" s="145" t="s">
        <v>171</v>
      </c>
      <c r="E119" s="157" t="s">
        <v>19</v>
      </c>
      <c r="F119" s="158" t="s">
        <v>184</v>
      </c>
      <c r="H119" s="159">
        <v>283.51</v>
      </c>
      <c r="I119" s="160"/>
      <c r="L119" s="156"/>
      <c r="M119" s="161"/>
      <c r="T119" s="162"/>
      <c r="AT119" s="157" t="s">
        <v>171</v>
      </c>
      <c r="AU119" s="157" t="s">
        <v>79</v>
      </c>
      <c r="AV119" s="13" t="s">
        <v>167</v>
      </c>
      <c r="AW119" s="13" t="s">
        <v>31</v>
      </c>
      <c r="AX119" s="13" t="s">
        <v>77</v>
      </c>
      <c r="AY119" s="157" t="s">
        <v>160</v>
      </c>
    </row>
    <row r="120" spans="2:65" s="1" customFormat="1" ht="16.5" customHeight="1">
      <c r="B120" s="33"/>
      <c r="C120" s="132" t="s">
        <v>199</v>
      </c>
      <c r="D120" s="132" t="s">
        <v>162</v>
      </c>
      <c r="E120" s="133" t="s">
        <v>3770</v>
      </c>
      <c r="F120" s="134" t="s">
        <v>3771</v>
      </c>
      <c r="G120" s="135" t="s">
        <v>233</v>
      </c>
      <c r="H120" s="136">
        <v>77.953000000000003</v>
      </c>
      <c r="I120" s="137"/>
      <c r="J120" s="138">
        <f>ROUND(I120*H120,2)</f>
        <v>0</v>
      </c>
      <c r="K120" s="134" t="s">
        <v>19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268</v>
      </c>
      <c r="AT120" s="143" t="s">
        <v>162</v>
      </c>
      <c r="AU120" s="143" t="s">
        <v>79</v>
      </c>
      <c r="AY120" s="18" t="s">
        <v>160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77</v>
      </c>
      <c r="BK120" s="144">
        <f>ROUND(I120*H120,2)</f>
        <v>0</v>
      </c>
      <c r="BL120" s="18" t="s">
        <v>268</v>
      </c>
      <c r="BM120" s="143" t="s">
        <v>3785</v>
      </c>
    </row>
    <row r="121" spans="2:65" s="1" customFormat="1" ht="11.25">
      <c r="B121" s="33"/>
      <c r="D121" s="145" t="s">
        <v>169</v>
      </c>
      <c r="F121" s="146" t="s">
        <v>3771</v>
      </c>
      <c r="I121" s="147"/>
      <c r="L121" s="33"/>
      <c r="M121" s="148"/>
      <c r="T121" s="54"/>
      <c r="AT121" s="18" t="s">
        <v>169</v>
      </c>
      <c r="AU121" s="18" t="s">
        <v>79</v>
      </c>
    </row>
    <row r="122" spans="2:65" s="12" customFormat="1" ht="11.25">
      <c r="B122" s="149"/>
      <c r="D122" s="145" t="s">
        <v>171</v>
      </c>
      <c r="E122" s="150" t="s">
        <v>19</v>
      </c>
      <c r="F122" s="151" t="s">
        <v>827</v>
      </c>
      <c r="H122" s="152">
        <v>0.72</v>
      </c>
      <c r="I122" s="153"/>
      <c r="L122" s="149"/>
      <c r="M122" s="154"/>
      <c r="T122" s="155"/>
      <c r="AT122" s="150" t="s">
        <v>171</v>
      </c>
      <c r="AU122" s="150" t="s">
        <v>79</v>
      </c>
      <c r="AV122" s="12" t="s">
        <v>79</v>
      </c>
      <c r="AW122" s="12" t="s">
        <v>31</v>
      </c>
      <c r="AX122" s="12" t="s">
        <v>69</v>
      </c>
      <c r="AY122" s="150" t="s">
        <v>160</v>
      </c>
    </row>
    <row r="123" spans="2:65" s="12" customFormat="1" ht="11.25">
      <c r="B123" s="149"/>
      <c r="D123" s="145" t="s">
        <v>171</v>
      </c>
      <c r="E123" s="150" t="s">
        <v>19</v>
      </c>
      <c r="F123" s="151" t="s">
        <v>847</v>
      </c>
      <c r="H123" s="152">
        <v>2.2000000000000002</v>
      </c>
      <c r="I123" s="153"/>
      <c r="L123" s="149"/>
      <c r="M123" s="154"/>
      <c r="T123" s="155"/>
      <c r="AT123" s="150" t="s">
        <v>171</v>
      </c>
      <c r="AU123" s="150" t="s">
        <v>79</v>
      </c>
      <c r="AV123" s="12" t="s">
        <v>79</v>
      </c>
      <c r="AW123" s="12" t="s">
        <v>31</v>
      </c>
      <c r="AX123" s="12" t="s">
        <v>69</v>
      </c>
      <c r="AY123" s="150" t="s">
        <v>160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848</v>
      </c>
      <c r="H124" s="152">
        <v>0.23799999999999999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69</v>
      </c>
      <c r="AY124" s="150" t="s">
        <v>160</v>
      </c>
    </row>
    <row r="125" spans="2:65" s="12" customFormat="1" ht="11.25">
      <c r="B125" s="149"/>
      <c r="D125" s="145" t="s">
        <v>171</v>
      </c>
      <c r="E125" s="150" t="s">
        <v>19</v>
      </c>
      <c r="F125" s="151" t="s">
        <v>849</v>
      </c>
      <c r="H125" s="152">
        <v>5.8999999999999997E-2</v>
      </c>
      <c r="I125" s="153"/>
      <c r="L125" s="149"/>
      <c r="M125" s="154"/>
      <c r="T125" s="155"/>
      <c r="AT125" s="150" t="s">
        <v>171</v>
      </c>
      <c r="AU125" s="150" t="s">
        <v>79</v>
      </c>
      <c r="AV125" s="12" t="s">
        <v>79</v>
      </c>
      <c r="AW125" s="12" t="s">
        <v>31</v>
      </c>
      <c r="AX125" s="12" t="s">
        <v>69</v>
      </c>
      <c r="AY125" s="150" t="s">
        <v>160</v>
      </c>
    </row>
    <row r="126" spans="2:65" s="12" customFormat="1" ht="11.25">
      <c r="B126" s="149"/>
      <c r="D126" s="145" t="s">
        <v>171</v>
      </c>
      <c r="E126" s="150" t="s">
        <v>19</v>
      </c>
      <c r="F126" s="151" t="s">
        <v>3786</v>
      </c>
      <c r="H126" s="152">
        <v>74.736000000000004</v>
      </c>
      <c r="I126" s="153"/>
      <c r="L126" s="149"/>
      <c r="M126" s="154"/>
      <c r="T126" s="155"/>
      <c r="AT126" s="150" t="s">
        <v>171</v>
      </c>
      <c r="AU126" s="150" t="s">
        <v>79</v>
      </c>
      <c r="AV126" s="12" t="s">
        <v>79</v>
      </c>
      <c r="AW126" s="12" t="s">
        <v>31</v>
      </c>
      <c r="AX126" s="12" t="s">
        <v>69</v>
      </c>
      <c r="AY126" s="150" t="s">
        <v>160</v>
      </c>
    </row>
    <row r="127" spans="2:65" s="13" customFormat="1" ht="11.25">
      <c r="B127" s="156"/>
      <c r="D127" s="145" t="s">
        <v>171</v>
      </c>
      <c r="E127" s="157" t="s">
        <v>19</v>
      </c>
      <c r="F127" s="158" t="s">
        <v>184</v>
      </c>
      <c r="H127" s="159">
        <v>77.953000000000003</v>
      </c>
      <c r="I127" s="160"/>
      <c r="L127" s="156"/>
      <c r="M127" s="161"/>
      <c r="T127" s="162"/>
      <c r="AT127" s="157" t="s">
        <v>171</v>
      </c>
      <c r="AU127" s="157" t="s">
        <v>79</v>
      </c>
      <c r="AV127" s="13" t="s">
        <v>167</v>
      </c>
      <c r="AW127" s="13" t="s">
        <v>31</v>
      </c>
      <c r="AX127" s="13" t="s">
        <v>77</v>
      </c>
      <c r="AY127" s="157" t="s">
        <v>160</v>
      </c>
    </row>
    <row r="128" spans="2:65" s="11" customFormat="1" ht="22.9" customHeight="1">
      <c r="B128" s="120"/>
      <c r="D128" s="121" t="s">
        <v>68</v>
      </c>
      <c r="E128" s="130" t="s">
        <v>86</v>
      </c>
      <c r="F128" s="130" t="s">
        <v>3787</v>
      </c>
      <c r="I128" s="123"/>
      <c r="J128" s="131">
        <f>BK128</f>
        <v>0</v>
      </c>
      <c r="L128" s="120"/>
      <c r="M128" s="125"/>
      <c r="P128" s="126">
        <f>SUM(P129:P131)</f>
        <v>0</v>
      </c>
      <c r="R128" s="126">
        <f>SUM(R129:R131)</f>
        <v>0</v>
      </c>
      <c r="T128" s="127">
        <f>SUM(T129:T131)</f>
        <v>0</v>
      </c>
      <c r="AR128" s="121" t="s">
        <v>77</v>
      </c>
      <c r="AT128" s="128" t="s">
        <v>68</v>
      </c>
      <c r="AU128" s="128" t="s">
        <v>77</v>
      </c>
      <c r="AY128" s="121" t="s">
        <v>160</v>
      </c>
      <c r="BK128" s="129">
        <f>SUM(BK129:BK131)</f>
        <v>0</v>
      </c>
    </row>
    <row r="129" spans="2:65" s="1" customFormat="1" ht="16.5" customHeight="1">
      <c r="B129" s="33"/>
      <c r="C129" s="132" t="s">
        <v>204</v>
      </c>
      <c r="D129" s="132" t="s">
        <v>162</v>
      </c>
      <c r="E129" s="133" t="s">
        <v>3788</v>
      </c>
      <c r="F129" s="134" t="s">
        <v>3789</v>
      </c>
      <c r="G129" s="135" t="s">
        <v>233</v>
      </c>
      <c r="H129" s="136">
        <v>0.2</v>
      </c>
      <c r="I129" s="137"/>
      <c r="J129" s="138">
        <f>ROUND(I129*H129,2)</f>
        <v>0</v>
      </c>
      <c r="K129" s="134" t="s">
        <v>19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268</v>
      </c>
      <c r="AT129" s="143" t="s">
        <v>162</v>
      </c>
      <c r="AU129" s="143" t="s">
        <v>79</v>
      </c>
      <c r="AY129" s="18" t="s">
        <v>160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77</v>
      </c>
      <c r="BK129" s="144">
        <f>ROUND(I129*H129,2)</f>
        <v>0</v>
      </c>
      <c r="BL129" s="18" t="s">
        <v>268</v>
      </c>
      <c r="BM129" s="143" t="s">
        <v>3790</v>
      </c>
    </row>
    <row r="130" spans="2:65" s="1" customFormat="1" ht="11.25">
      <c r="B130" s="33"/>
      <c r="D130" s="145" t="s">
        <v>169</v>
      </c>
      <c r="F130" s="146" t="s">
        <v>3789</v>
      </c>
      <c r="I130" s="147"/>
      <c r="L130" s="33"/>
      <c r="M130" s="148"/>
      <c r="T130" s="54"/>
      <c r="AT130" s="18" t="s">
        <v>169</v>
      </c>
      <c r="AU130" s="18" t="s">
        <v>79</v>
      </c>
    </row>
    <row r="131" spans="2:65" s="12" customFormat="1" ht="11.25">
      <c r="B131" s="149"/>
      <c r="D131" s="145" t="s">
        <v>171</v>
      </c>
      <c r="E131" s="150" t="s">
        <v>19</v>
      </c>
      <c r="F131" s="151" t="s">
        <v>3791</v>
      </c>
      <c r="H131" s="152">
        <v>0.2</v>
      </c>
      <c r="I131" s="153"/>
      <c r="L131" s="149"/>
      <c r="M131" s="154"/>
      <c r="T131" s="155"/>
      <c r="AT131" s="150" t="s">
        <v>171</v>
      </c>
      <c r="AU131" s="150" t="s">
        <v>79</v>
      </c>
      <c r="AV131" s="12" t="s">
        <v>79</v>
      </c>
      <c r="AW131" s="12" t="s">
        <v>31</v>
      </c>
      <c r="AX131" s="12" t="s">
        <v>77</v>
      </c>
      <c r="AY131" s="150" t="s">
        <v>160</v>
      </c>
    </row>
    <row r="132" spans="2:65" s="11" customFormat="1" ht="22.9" customHeight="1">
      <c r="B132" s="120"/>
      <c r="D132" s="121" t="s">
        <v>68</v>
      </c>
      <c r="E132" s="130" t="s">
        <v>89</v>
      </c>
      <c r="F132" s="130" t="s">
        <v>3792</v>
      </c>
      <c r="I132" s="123"/>
      <c r="J132" s="131">
        <f>BK132</f>
        <v>0</v>
      </c>
      <c r="L132" s="120"/>
      <c r="M132" s="125"/>
      <c r="P132" s="126">
        <f>SUM(P133:P146)</f>
        <v>0</v>
      </c>
      <c r="R132" s="126">
        <f>SUM(R133:R146)</f>
        <v>0</v>
      </c>
      <c r="T132" s="127">
        <f>SUM(T133:T146)</f>
        <v>0</v>
      </c>
      <c r="AR132" s="121" t="s">
        <v>77</v>
      </c>
      <c r="AT132" s="128" t="s">
        <v>68</v>
      </c>
      <c r="AU132" s="128" t="s">
        <v>77</v>
      </c>
      <c r="AY132" s="121" t="s">
        <v>160</v>
      </c>
      <c r="BK132" s="129">
        <f>SUM(BK133:BK146)</f>
        <v>0</v>
      </c>
    </row>
    <row r="133" spans="2:65" s="1" customFormat="1" ht="21.75" customHeight="1">
      <c r="B133" s="33"/>
      <c r="C133" s="132" t="s">
        <v>211</v>
      </c>
      <c r="D133" s="132" t="s">
        <v>162</v>
      </c>
      <c r="E133" s="133" t="s">
        <v>3782</v>
      </c>
      <c r="F133" s="134" t="s">
        <v>3767</v>
      </c>
      <c r="G133" s="135" t="s">
        <v>233</v>
      </c>
      <c r="H133" s="136">
        <v>108.4</v>
      </c>
      <c r="I133" s="137"/>
      <c r="J133" s="138">
        <f>ROUND(I133*H133,2)</f>
        <v>0</v>
      </c>
      <c r="K133" s="134" t="s">
        <v>19</v>
      </c>
      <c r="L133" s="33"/>
      <c r="M133" s="139" t="s">
        <v>19</v>
      </c>
      <c r="N133" s="140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167</v>
      </c>
      <c r="AT133" s="143" t="s">
        <v>162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3793</v>
      </c>
    </row>
    <row r="134" spans="2:65" s="1" customFormat="1" ht="11.25">
      <c r="B134" s="33"/>
      <c r="D134" s="145" t="s">
        <v>169</v>
      </c>
      <c r="F134" s="146" t="s">
        <v>3767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5" customFormat="1" ht="11.25">
      <c r="B135" s="180"/>
      <c r="D135" s="145" t="s">
        <v>171</v>
      </c>
      <c r="E135" s="181" t="s">
        <v>19</v>
      </c>
      <c r="F135" s="182" t="s">
        <v>3794</v>
      </c>
      <c r="H135" s="181" t="s">
        <v>19</v>
      </c>
      <c r="I135" s="183"/>
      <c r="L135" s="180"/>
      <c r="M135" s="184"/>
      <c r="T135" s="185"/>
      <c r="AT135" s="181" t="s">
        <v>171</v>
      </c>
      <c r="AU135" s="181" t="s">
        <v>79</v>
      </c>
      <c r="AV135" s="15" t="s">
        <v>77</v>
      </c>
      <c r="AW135" s="15" t="s">
        <v>31</v>
      </c>
      <c r="AX135" s="15" t="s">
        <v>69</v>
      </c>
      <c r="AY135" s="181" t="s">
        <v>160</v>
      </c>
    </row>
    <row r="136" spans="2:65" s="12" customFormat="1" ht="11.25">
      <c r="B136" s="149"/>
      <c r="D136" s="145" t="s">
        <v>171</v>
      </c>
      <c r="E136" s="150" t="s">
        <v>19</v>
      </c>
      <c r="F136" s="151" t="s">
        <v>1082</v>
      </c>
      <c r="H136" s="152">
        <v>106.5</v>
      </c>
      <c r="I136" s="153"/>
      <c r="L136" s="149"/>
      <c r="M136" s="154"/>
      <c r="T136" s="155"/>
      <c r="AT136" s="150" t="s">
        <v>171</v>
      </c>
      <c r="AU136" s="150" t="s">
        <v>79</v>
      </c>
      <c r="AV136" s="12" t="s">
        <v>79</v>
      </c>
      <c r="AW136" s="12" t="s">
        <v>31</v>
      </c>
      <c r="AX136" s="12" t="s">
        <v>69</v>
      </c>
      <c r="AY136" s="150" t="s">
        <v>160</v>
      </c>
    </row>
    <row r="137" spans="2:65" s="15" customFormat="1" ht="11.25">
      <c r="B137" s="180"/>
      <c r="D137" s="145" t="s">
        <v>171</v>
      </c>
      <c r="E137" s="181" t="s">
        <v>19</v>
      </c>
      <c r="F137" s="182" t="s">
        <v>3795</v>
      </c>
      <c r="H137" s="181" t="s">
        <v>19</v>
      </c>
      <c r="I137" s="183"/>
      <c r="L137" s="180"/>
      <c r="M137" s="184"/>
      <c r="T137" s="185"/>
      <c r="AT137" s="181" t="s">
        <v>171</v>
      </c>
      <c r="AU137" s="181" t="s">
        <v>79</v>
      </c>
      <c r="AV137" s="15" t="s">
        <v>77</v>
      </c>
      <c r="AW137" s="15" t="s">
        <v>31</v>
      </c>
      <c r="AX137" s="15" t="s">
        <v>69</v>
      </c>
      <c r="AY137" s="181" t="s">
        <v>160</v>
      </c>
    </row>
    <row r="138" spans="2:65" s="12" customFormat="1" ht="11.25">
      <c r="B138" s="149"/>
      <c r="D138" s="145" t="s">
        <v>171</v>
      </c>
      <c r="E138" s="150" t="s">
        <v>19</v>
      </c>
      <c r="F138" s="151" t="s">
        <v>1084</v>
      </c>
      <c r="H138" s="152">
        <v>1.9</v>
      </c>
      <c r="I138" s="153"/>
      <c r="L138" s="149"/>
      <c r="M138" s="154"/>
      <c r="T138" s="155"/>
      <c r="AT138" s="150" t="s">
        <v>171</v>
      </c>
      <c r="AU138" s="150" t="s">
        <v>79</v>
      </c>
      <c r="AV138" s="12" t="s">
        <v>79</v>
      </c>
      <c r="AW138" s="12" t="s">
        <v>31</v>
      </c>
      <c r="AX138" s="12" t="s">
        <v>69</v>
      </c>
      <c r="AY138" s="150" t="s">
        <v>160</v>
      </c>
    </row>
    <row r="139" spans="2:65" s="13" customFormat="1" ht="11.25">
      <c r="B139" s="156"/>
      <c r="D139" s="145" t="s">
        <v>171</v>
      </c>
      <c r="E139" s="157" t="s">
        <v>19</v>
      </c>
      <c r="F139" s="158" t="s">
        <v>184</v>
      </c>
      <c r="H139" s="159">
        <v>108.4</v>
      </c>
      <c r="I139" s="160"/>
      <c r="L139" s="156"/>
      <c r="M139" s="161"/>
      <c r="T139" s="162"/>
      <c r="AT139" s="157" t="s">
        <v>171</v>
      </c>
      <c r="AU139" s="157" t="s">
        <v>79</v>
      </c>
      <c r="AV139" s="13" t="s">
        <v>167</v>
      </c>
      <c r="AW139" s="13" t="s">
        <v>31</v>
      </c>
      <c r="AX139" s="13" t="s">
        <v>77</v>
      </c>
      <c r="AY139" s="157" t="s">
        <v>160</v>
      </c>
    </row>
    <row r="140" spans="2:65" s="1" customFormat="1" ht="16.5" customHeight="1">
      <c r="B140" s="33"/>
      <c r="C140" s="132" t="s">
        <v>216</v>
      </c>
      <c r="D140" s="132" t="s">
        <v>162</v>
      </c>
      <c r="E140" s="133" t="s">
        <v>3770</v>
      </c>
      <c r="F140" s="134" t="s">
        <v>3771</v>
      </c>
      <c r="G140" s="135" t="s">
        <v>233</v>
      </c>
      <c r="H140" s="136">
        <v>68.641000000000005</v>
      </c>
      <c r="I140" s="137"/>
      <c r="J140" s="138">
        <f>ROUND(I140*H140,2)</f>
        <v>0</v>
      </c>
      <c r="K140" s="134" t="s">
        <v>19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268</v>
      </c>
      <c r="AT140" s="143" t="s">
        <v>162</v>
      </c>
      <c r="AU140" s="143" t="s">
        <v>79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268</v>
      </c>
      <c r="BM140" s="143" t="s">
        <v>3796</v>
      </c>
    </row>
    <row r="141" spans="2:65" s="1" customFormat="1" ht="11.25">
      <c r="B141" s="33"/>
      <c r="D141" s="145" t="s">
        <v>169</v>
      </c>
      <c r="F141" s="146" t="s">
        <v>3771</v>
      </c>
      <c r="I141" s="147"/>
      <c r="L141" s="33"/>
      <c r="M141" s="148"/>
      <c r="T141" s="54"/>
      <c r="AT141" s="18" t="s">
        <v>169</v>
      </c>
      <c r="AU141" s="18" t="s">
        <v>79</v>
      </c>
    </row>
    <row r="142" spans="2:65" s="15" customFormat="1" ht="11.25">
      <c r="B142" s="180"/>
      <c r="D142" s="145" t="s">
        <v>171</v>
      </c>
      <c r="E142" s="181" t="s">
        <v>19</v>
      </c>
      <c r="F142" s="182" t="s">
        <v>3797</v>
      </c>
      <c r="H142" s="181" t="s">
        <v>19</v>
      </c>
      <c r="I142" s="183"/>
      <c r="L142" s="180"/>
      <c r="M142" s="184"/>
      <c r="T142" s="185"/>
      <c r="AT142" s="181" t="s">
        <v>171</v>
      </c>
      <c r="AU142" s="181" t="s">
        <v>79</v>
      </c>
      <c r="AV142" s="15" t="s">
        <v>77</v>
      </c>
      <c r="AW142" s="15" t="s">
        <v>31</v>
      </c>
      <c r="AX142" s="15" t="s">
        <v>69</v>
      </c>
      <c r="AY142" s="181" t="s">
        <v>160</v>
      </c>
    </row>
    <row r="143" spans="2:65" s="12" customFormat="1" ht="11.25">
      <c r="B143" s="149"/>
      <c r="D143" s="145" t="s">
        <v>171</v>
      </c>
      <c r="E143" s="150" t="s">
        <v>19</v>
      </c>
      <c r="F143" s="151" t="s">
        <v>1086</v>
      </c>
      <c r="H143" s="152">
        <v>65.076999999999998</v>
      </c>
      <c r="I143" s="153"/>
      <c r="L143" s="149"/>
      <c r="M143" s="154"/>
      <c r="T143" s="155"/>
      <c r="AT143" s="150" t="s">
        <v>171</v>
      </c>
      <c r="AU143" s="150" t="s">
        <v>79</v>
      </c>
      <c r="AV143" s="12" t="s">
        <v>79</v>
      </c>
      <c r="AW143" s="12" t="s">
        <v>31</v>
      </c>
      <c r="AX143" s="12" t="s">
        <v>69</v>
      </c>
      <c r="AY143" s="150" t="s">
        <v>160</v>
      </c>
    </row>
    <row r="144" spans="2:65" s="15" customFormat="1" ht="11.25">
      <c r="B144" s="180"/>
      <c r="D144" s="145" t="s">
        <v>171</v>
      </c>
      <c r="E144" s="181" t="s">
        <v>19</v>
      </c>
      <c r="F144" s="182" t="s">
        <v>3798</v>
      </c>
      <c r="H144" s="181" t="s">
        <v>19</v>
      </c>
      <c r="I144" s="183"/>
      <c r="L144" s="180"/>
      <c r="M144" s="184"/>
      <c r="T144" s="185"/>
      <c r="AT144" s="181" t="s">
        <v>171</v>
      </c>
      <c r="AU144" s="181" t="s">
        <v>79</v>
      </c>
      <c r="AV144" s="15" t="s">
        <v>77</v>
      </c>
      <c r="AW144" s="15" t="s">
        <v>31</v>
      </c>
      <c r="AX144" s="15" t="s">
        <v>69</v>
      </c>
      <c r="AY144" s="181" t="s">
        <v>160</v>
      </c>
    </row>
    <row r="145" spans="2:65" s="12" customFormat="1" ht="11.25">
      <c r="B145" s="149"/>
      <c r="D145" s="145" t="s">
        <v>171</v>
      </c>
      <c r="E145" s="150" t="s">
        <v>19</v>
      </c>
      <c r="F145" s="151" t="s">
        <v>1127</v>
      </c>
      <c r="H145" s="152">
        <v>3.5640000000000001</v>
      </c>
      <c r="I145" s="153"/>
      <c r="L145" s="149"/>
      <c r="M145" s="154"/>
      <c r="T145" s="155"/>
      <c r="AT145" s="150" t="s">
        <v>171</v>
      </c>
      <c r="AU145" s="150" t="s">
        <v>79</v>
      </c>
      <c r="AV145" s="12" t="s">
        <v>79</v>
      </c>
      <c r="AW145" s="12" t="s">
        <v>31</v>
      </c>
      <c r="AX145" s="12" t="s">
        <v>69</v>
      </c>
      <c r="AY145" s="150" t="s">
        <v>160</v>
      </c>
    </row>
    <row r="146" spans="2:65" s="13" customFormat="1" ht="11.25">
      <c r="B146" s="156"/>
      <c r="D146" s="145" t="s">
        <v>171</v>
      </c>
      <c r="E146" s="157" t="s">
        <v>19</v>
      </c>
      <c r="F146" s="158" t="s">
        <v>184</v>
      </c>
      <c r="H146" s="159">
        <v>68.640999999999991</v>
      </c>
      <c r="I146" s="160"/>
      <c r="L146" s="156"/>
      <c r="M146" s="161"/>
      <c r="T146" s="162"/>
      <c r="AT146" s="157" t="s">
        <v>171</v>
      </c>
      <c r="AU146" s="157" t="s">
        <v>79</v>
      </c>
      <c r="AV146" s="13" t="s">
        <v>167</v>
      </c>
      <c r="AW146" s="13" t="s">
        <v>31</v>
      </c>
      <c r="AX146" s="13" t="s">
        <v>77</v>
      </c>
      <c r="AY146" s="157" t="s">
        <v>160</v>
      </c>
    </row>
    <row r="147" spans="2:65" s="11" customFormat="1" ht="22.9" customHeight="1">
      <c r="B147" s="120"/>
      <c r="D147" s="121" t="s">
        <v>68</v>
      </c>
      <c r="E147" s="130" t="s">
        <v>92</v>
      </c>
      <c r="F147" s="130" t="s">
        <v>3799</v>
      </c>
      <c r="I147" s="123"/>
      <c r="J147" s="131">
        <f>BK147</f>
        <v>0</v>
      </c>
      <c r="L147" s="120"/>
      <c r="M147" s="125"/>
      <c r="P147" s="126">
        <f>SUM(P148:P152)</f>
        <v>0</v>
      </c>
      <c r="R147" s="126">
        <f>SUM(R148:R152)</f>
        <v>0</v>
      </c>
      <c r="T147" s="127">
        <f>SUM(T148:T152)</f>
        <v>0</v>
      </c>
      <c r="AR147" s="121" t="s">
        <v>77</v>
      </c>
      <c r="AT147" s="128" t="s">
        <v>68</v>
      </c>
      <c r="AU147" s="128" t="s">
        <v>77</v>
      </c>
      <c r="AY147" s="121" t="s">
        <v>160</v>
      </c>
      <c r="BK147" s="129">
        <f>SUM(BK148:BK152)</f>
        <v>0</v>
      </c>
    </row>
    <row r="148" spans="2:65" s="1" customFormat="1" ht="21.75" customHeight="1">
      <c r="B148" s="33"/>
      <c r="C148" s="132" t="s">
        <v>221</v>
      </c>
      <c r="D148" s="132" t="s">
        <v>162</v>
      </c>
      <c r="E148" s="133" t="s">
        <v>3782</v>
      </c>
      <c r="F148" s="134" t="s">
        <v>3767</v>
      </c>
      <c r="G148" s="135" t="s">
        <v>233</v>
      </c>
      <c r="H148" s="136">
        <v>41.04</v>
      </c>
      <c r="I148" s="137"/>
      <c r="J148" s="138">
        <f>ROUND(I148*H148,2)</f>
        <v>0</v>
      </c>
      <c r="K148" s="134" t="s">
        <v>19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268</v>
      </c>
      <c r="AT148" s="143" t="s">
        <v>162</v>
      </c>
      <c r="AU148" s="143" t="s">
        <v>79</v>
      </c>
      <c r="AY148" s="18" t="s">
        <v>160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77</v>
      </c>
      <c r="BK148" s="144">
        <f>ROUND(I148*H148,2)</f>
        <v>0</v>
      </c>
      <c r="BL148" s="18" t="s">
        <v>268</v>
      </c>
      <c r="BM148" s="143" t="s">
        <v>3800</v>
      </c>
    </row>
    <row r="149" spans="2:65" s="1" customFormat="1" ht="11.25">
      <c r="B149" s="33"/>
      <c r="D149" s="145" t="s">
        <v>169</v>
      </c>
      <c r="F149" s="146" t="s">
        <v>3767</v>
      </c>
      <c r="I149" s="147"/>
      <c r="L149" s="33"/>
      <c r="M149" s="148"/>
      <c r="T149" s="54"/>
      <c r="AT149" s="18" t="s">
        <v>169</v>
      </c>
      <c r="AU149" s="18" t="s">
        <v>79</v>
      </c>
    </row>
    <row r="150" spans="2:65" s="15" customFormat="1" ht="11.25">
      <c r="B150" s="180"/>
      <c r="D150" s="145" t="s">
        <v>171</v>
      </c>
      <c r="E150" s="181" t="s">
        <v>19</v>
      </c>
      <c r="F150" s="182" t="s">
        <v>3801</v>
      </c>
      <c r="H150" s="181" t="s">
        <v>19</v>
      </c>
      <c r="I150" s="183"/>
      <c r="L150" s="180"/>
      <c r="M150" s="184"/>
      <c r="T150" s="185"/>
      <c r="AT150" s="181" t="s">
        <v>171</v>
      </c>
      <c r="AU150" s="181" t="s">
        <v>79</v>
      </c>
      <c r="AV150" s="15" t="s">
        <v>77</v>
      </c>
      <c r="AW150" s="15" t="s">
        <v>31</v>
      </c>
      <c r="AX150" s="15" t="s">
        <v>69</v>
      </c>
      <c r="AY150" s="181" t="s">
        <v>160</v>
      </c>
    </row>
    <row r="151" spans="2:65" s="12" customFormat="1" ht="11.25">
      <c r="B151" s="149"/>
      <c r="D151" s="145" t="s">
        <v>171</v>
      </c>
      <c r="E151" s="150" t="s">
        <v>19</v>
      </c>
      <c r="F151" s="151" t="s">
        <v>1212</v>
      </c>
      <c r="H151" s="152">
        <v>41.04</v>
      </c>
      <c r="I151" s="153"/>
      <c r="L151" s="149"/>
      <c r="M151" s="154"/>
      <c r="T151" s="155"/>
      <c r="AT151" s="150" t="s">
        <v>171</v>
      </c>
      <c r="AU151" s="150" t="s">
        <v>79</v>
      </c>
      <c r="AV151" s="12" t="s">
        <v>79</v>
      </c>
      <c r="AW151" s="12" t="s">
        <v>31</v>
      </c>
      <c r="AX151" s="12" t="s">
        <v>69</v>
      </c>
      <c r="AY151" s="150" t="s">
        <v>160</v>
      </c>
    </row>
    <row r="152" spans="2:65" s="13" customFormat="1" ht="11.25">
      <c r="B152" s="156"/>
      <c r="D152" s="145" t="s">
        <v>171</v>
      </c>
      <c r="E152" s="157" t="s">
        <v>19</v>
      </c>
      <c r="F152" s="158" t="s">
        <v>184</v>
      </c>
      <c r="H152" s="159">
        <v>41.04</v>
      </c>
      <c r="I152" s="160"/>
      <c r="L152" s="156"/>
      <c r="M152" s="161"/>
      <c r="T152" s="162"/>
      <c r="AT152" s="157" t="s">
        <v>171</v>
      </c>
      <c r="AU152" s="157" t="s">
        <v>79</v>
      </c>
      <c r="AV152" s="13" t="s">
        <v>167</v>
      </c>
      <c r="AW152" s="13" t="s">
        <v>31</v>
      </c>
      <c r="AX152" s="13" t="s">
        <v>77</v>
      </c>
      <c r="AY152" s="157" t="s">
        <v>160</v>
      </c>
    </row>
    <row r="153" spans="2:65" s="11" customFormat="1" ht="22.9" customHeight="1">
      <c r="B153" s="120"/>
      <c r="D153" s="121" t="s">
        <v>68</v>
      </c>
      <c r="E153" s="130" t="s">
        <v>95</v>
      </c>
      <c r="F153" s="130" t="s">
        <v>3802</v>
      </c>
      <c r="I153" s="123"/>
      <c r="J153" s="131">
        <f>BK153</f>
        <v>0</v>
      </c>
      <c r="L153" s="120"/>
      <c r="M153" s="125"/>
      <c r="P153" s="126">
        <f>SUM(P154:P171)</f>
        <v>0</v>
      </c>
      <c r="R153" s="126">
        <f>SUM(R154:R171)</f>
        <v>0</v>
      </c>
      <c r="T153" s="127">
        <f>SUM(T154:T171)</f>
        <v>0</v>
      </c>
      <c r="AR153" s="121" t="s">
        <v>77</v>
      </c>
      <c r="AT153" s="128" t="s">
        <v>68</v>
      </c>
      <c r="AU153" s="128" t="s">
        <v>77</v>
      </c>
      <c r="AY153" s="121" t="s">
        <v>160</v>
      </c>
      <c r="BK153" s="129">
        <f>SUM(BK154:BK171)</f>
        <v>0</v>
      </c>
    </row>
    <row r="154" spans="2:65" s="1" customFormat="1" ht="21.75" customHeight="1">
      <c r="B154" s="33"/>
      <c r="C154" s="132" t="s">
        <v>8</v>
      </c>
      <c r="D154" s="132" t="s">
        <v>162</v>
      </c>
      <c r="E154" s="133" t="s">
        <v>3782</v>
      </c>
      <c r="F154" s="134" t="s">
        <v>3767</v>
      </c>
      <c r="G154" s="135" t="s">
        <v>233</v>
      </c>
      <c r="H154" s="136">
        <v>159.6</v>
      </c>
      <c r="I154" s="137"/>
      <c r="J154" s="138">
        <f>ROUND(I154*H154,2)</f>
        <v>0</v>
      </c>
      <c r="K154" s="134" t="s">
        <v>19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167</v>
      </c>
      <c r="AT154" s="143" t="s">
        <v>162</v>
      </c>
      <c r="AU154" s="143" t="s">
        <v>79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167</v>
      </c>
      <c r="BM154" s="143" t="s">
        <v>3803</v>
      </c>
    </row>
    <row r="155" spans="2:65" s="1" customFormat="1" ht="11.25">
      <c r="B155" s="33"/>
      <c r="D155" s="145" t="s">
        <v>169</v>
      </c>
      <c r="F155" s="146" t="s">
        <v>3767</v>
      </c>
      <c r="I155" s="147"/>
      <c r="L155" s="33"/>
      <c r="M155" s="148"/>
      <c r="T155" s="54"/>
      <c r="AT155" s="18" t="s">
        <v>169</v>
      </c>
      <c r="AU155" s="18" t="s">
        <v>79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3804</v>
      </c>
      <c r="H156" s="152">
        <v>159.6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77</v>
      </c>
      <c r="AY156" s="150" t="s">
        <v>160</v>
      </c>
    </row>
    <row r="157" spans="2:65" s="1" customFormat="1" ht="24.2" customHeight="1">
      <c r="B157" s="33"/>
      <c r="C157" s="132" t="s">
        <v>238</v>
      </c>
      <c r="D157" s="132" t="s">
        <v>162</v>
      </c>
      <c r="E157" s="133" t="s">
        <v>3805</v>
      </c>
      <c r="F157" s="134" t="s">
        <v>3806</v>
      </c>
      <c r="G157" s="135" t="s">
        <v>233</v>
      </c>
      <c r="H157" s="136">
        <v>76.126999999999995</v>
      </c>
      <c r="I157" s="137"/>
      <c r="J157" s="138">
        <f>ROUND(I157*H157,2)</f>
        <v>0</v>
      </c>
      <c r="K157" s="134" t="s">
        <v>19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3807</v>
      </c>
    </row>
    <row r="158" spans="2:65" s="1" customFormat="1" ht="11.25">
      <c r="B158" s="33"/>
      <c r="D158" s="145" t="s">
        <v>169</v>
      </c>
      <c r="F158" s="146" t="s">
        <v>3806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2" customFormat="1" ht="11.25">
      <c r="B159" s="149"/>
      <c r="D159" s="145" t="s">
        <v>171</v>
      </c>
      <c r="E159" s="150" t="s">
        <v>19</v>
      </c>
      <c r="F159" s="151" t="s">
        <v>3808</v>
      </c>
      <c r="H159" s="152">
        <v>24.681000000000001</v>
      </c>
      <c r="I159" s="153"/>
      <c r="L159" s="149"/>
      <c r="M159" s="154"/>
      <c r="T159" s="155"/>
      <c r="AT159" s="150" t="s">
        <v>171</v>
      </c>
      <c r="AU159" s="150" t="s">
        <v>79</v>
      </c>
      <c r="AV159" s="12" t="s">
        <v>79</v>
      </c>
      <c r="AW159" s="12" t="s">
        <v>31</v>
      </c>
      <c r="AX159" s="12" t="s">
        <v>69</v>
      </c>
      <c r="AY159" s="150" t="s">
        <v>160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3809</v>
      </c>
      <c r="H160" s="152">
        <v>16.699000000000002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69</v>
      </c>
      <c r="AY160" s="150" t="s">
        <v>160</v>
      </c>
    </row>
    <row r="161" spans="2:65" s="12" customFormat="1" ht="11.25">
      <c r="B161" s="149"/>
      <c r="D161" s="145" t="s">
        <v>171</v>
      </c>
      <c r="E161" s="150" t="s">
        <v>19</v>
      </c>
      <c r="F161" s="151" t="s">
        <v>3810</v>
      </c>
      <c r="H161" s="152">
        <v>11.353</v>
      </c>
      <c r="I161" s="153"/>
      <c r="L161" s="149"/>
      <c r="M161" s="154"/>
      <c r="T161" s="155"/>
      <c r="AT161" s="150" t="s">
        <v>171</v>
      </c>
      <c r="AU161" s="150" t="s">
        <v>79</v>
      </c>
      <c r="AV161" s="12" t="s">
        <v>79</v>
      </c>
      <c r="AW161" s="12" t="s">
        <v>31</v>
      </c>
      <c r="AX161" s="12" t="s">
        <v>69</v>
      </c>
      <c r="AY161" s="150" t="s">
        <v>160</v>
      </c>
    </row>
    <row r="162" spans="2:65" s="12" customFormat="1" ht="11.25">
      <c r="B162" s="149"/>
      <c r="D162" s="145" t="s">
        <v>171</v>
      </c>
      <c r="E162" s="150" t="s">
        <v>19</v>
      </c>
      <c r="F162" s="151" t="s">
        <v>3811</v>
      </c>
      <c r="H162" s="152">
        <v>6.218</v>
      </c>
      <c r="I162" s="153"/>
      <c r="L162" s="149"/>
      <c r="M162" s="154"/>
      <c r="T162" s="155"/>
      <c r="AT162" s="150" t="s">
        <v>171</v>
      </c>
      <c r="AU162" s="150" t="s">
        <v>79</v>
      </c>
      <c r="AV162" s="12" t="s">
        <v>79</v>
      </c>
      <c r="AW162" s="12" t="s">
        <v>31</v>
      </c>
      <c r="AX162" s="12" t="s">
        <v>69</v>
      </c>
      <c r="AY162" s="150" t="s">
        <v>160</v>
      </c>
    </row>
    <row r="163" spans="2:65" s="12" customFormat="1" ht="11.25">
      <c r="B163" s="149"/>
      <c r="D163" s="145" t="s">
        <v>171</v>
      </c>
      <c r="E163" s="150" t="s">
        <v>19</v>
      </c>
      <c r="F163" s="151" t="s">
        <v>3812</v>
      </c>
      <c r="H163" s="152">
        <v>17.146000000000001</v>
      </c>
      <c r="I163" s="153"/>
      <c r="L163" s="149"/>
      <c r="M163" s="154"/>
      <c r="T163" s="155"/>
      <c r="AT163" s="150" t="s">
        <v>171</v>
      </c>
      <c r="AU163" s="150" t="s">
        <v>79</v>
      </c>
      <c r="AV163" s="12" t="s">
        <v>79</v>
      </c>
      <c r="AW163" s="12" t="s">
        <v>31</v>
      </c>
      <c r="AX163" s="12" t="s">
        <v>69</v>
      </c>
      <c r="AY163" s="150" t="s">
        <v>160</v>
      </c>
    </row>
    <row r="164" spans="2:65" s="12" customFormat="1" ht="11.25">
      <c r="B164" s="149"/>
      <c r="D164" s="145" t="s">
        <v>171</v>
      </c>
      <c r="E164" s="150" t="s">
        <v>19</v>
      </c>
      <c r="F164" s="151" t="s">
        <v>3813</v>
      </c>
      <c r="H164" s="152">
        <v>0.03</v>
      </c>
      <c r="I164" s="153"/>
      <c r="L164" s="149"/>
      <c r="M164" s="154"/>
      <c r="T164" s="155"/>
      <c r="AT164" s="150" t="s">
        <v>171</v>
      </c>
      <c r="AU164" s="150" t="s">
        <v>79</v>
      </c>
      <c r="AV164" s="12" t="s">
        <v>79</v>
      </c>
      <c r="AW164" s="12" t="s">
        <v>31</v>
      </c>
      <c r="AX164" s="12" t="s">
        <v>69</v>
      </c>
      <c r="AY164" s="150" t="s">
        <v>160</v>
      </c>
    </row>
    <row r="165" spans="2:65" s="13" customFormat="1" ht="11.25">
      <c r="B165" s="156"/>
      <c r="D165" s="145" t="s">
        <v>171</v>
      </c>
      <c r="E165" s="157" t="s">
        <v>19</v>
      </c>
      <c r="F165" s="158" t="s">
        <v>184</v>
      </c>
      <c r="H165" s="159">
        <v>76.12700000000001</v>
      </c>
      <c r="I165" s="160"/>
      <c r="L165" s="156"/>
      <c r="M165" s="161"/>
      <c r="T165" s="162"/>
      <c r="AT165" s="157" t="s">
        <v>171</v>
      </c>
      <c r="AU165" s="157" t="s">
        <v>79</v>
      </c>
      <c r="AV165" s="13" t="s">
        <v>167</v>
      </c>
      <c r="AW165" s="13" t="s">
        <v>31</v>
      </c>
      <c r="AX165" s="13" t="s">
        <v>77</v>
      </c>
      <c r="AY165" s="157" t="s">
        <v>160</v>
      </c>
    </row>
    <row r="166" spans="2:65" s="1" customFormat="1" ht="24.2" customHeight="1">
      <c r="B166" s="33"/>
      <c r="C166" s="132" t="s">
        <v>245</v>
      </c>
      <c r="D166" s="132" t="s">
        <v>162</v>
      </c>
      <c r="E166" s="133" t="s">
        <v>3774</v>
      </c>
      <c r="F166" s="134" t="s">
        <v>3775</v>
      </c>
      <c r="G166" s="135" t="s">
        <v>233</v>
      </c>
      <c r="H166" s="136">
        <v>26.52</v>
      </c>
      <c r="I166" s="137"/>
      <c r="J166" s="138">
        <f>ROUND(I166*H166,2)</f>
        <v>0</v>
      </c>
      <c r="K166" s="134" t="s">
        <v>19</v>
      </c>
      <c r="L166" s="33"/>
      <c r="M166" s="139" t="s">
        <v>19</v>
      </c>
      <c r="N166" s="140" t="s">
        <v>40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167</v>
      </c>
      <c r="AT166" s="143" t="s">
        <v>162</v>
      </c>
      <c r="AU166" s="143" t="s">
        <v>79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3814</v>
      </c>
    </row>
    <row r="167" spans="2:65" s="1" customFormat="1" ht="11.25">
      <c r="B167" s="33"/>
      <c r="D167" s="145" t="s">
        <v>169</v>
      </c>
      <c r="F167" s="146" t="s">
        <v>3775</v>
      </c>
      <c r="I167" s="147"/>
      <c r="L167" s="33"/>
      <c r="M167" s="148"/>
      <c r="T167" s="54"/>
      <c r="AT167" s="18" t="s">
        <v>169</v>
      </c>
      <c r="AU167" s="18" t="s">
        <v>79</v>
      </c>
    </row>
    <row r="168" spans="2:65" s="12" customFormat="1" ht="11.25">
      <c r="B168" s="149"/>
      <c r="D168" s="145" t="s">
        <v>171</v>
      </c>
      <c r="E168" s="150" t="s">
        <v>19</v>
      </c>
      <c r="F168" s="151" t="s">
        <v>3815</v>
      </c>
      <c r="H168" s="152">
        <v>26.52</v>
      </c>
      <c r="I168" s="153"/>
      <c r="L168" s="149"/>
      <c r="M168" s="154"/>
      <c r="T168" s="155"/>
      <c r="AT168" s="150" t="s">
        <v>171</v>
      </c>
      <c r="AU168" s="150" t="s">
        <v>79</v>
      </c>
      <c r="AV168" s="12" t="s">
        <v>79</v>
      </c>
      <c r="AW168" s="12" t="s">
        <v>31</v>
      </c>
      <c r="AX168" s="12" t="s">
        <v>77</v>
      </c>
      <c r="AY168" s="150" t="s">
        <v>160</v>
      </c>
    </row>
    <row r="169" spans="2:65" s="1" customFormat="1" ht="24.2" customHeight="1">
      <c r="B169" s="33"/>
      <c r="C169" s="132" t="s">
        <v>253</v>
      </c>
      <c r="D169" s="132" t="s">
        <v>162</v>
      </c>
      <c r="E169" s="133" t="s">
        <v>3816</v>
      </c>
      <c r="F169" s="134" t="s">
        <v>3817</v>
      </c>
      <c r="G169" s="135" t="s">
        <v>233</v>
      </c>
      <c r="H169" s="136">
        <v>17.251000000000001</v>
      </c>
      <c r="I169" s="137"/>
      <c r="J169" s="138">
        <f>ROUND(I169*H169,2)</f>
        <v>0</v>
      </c>
      <c r="K169" s="134" t="s">
        <v>19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167</v>
      </c>
      <c r="AT169" s="143" t="s">
        <v>162</v>
      </c>
      <c r="AU169" s="143" t="s">
        <v>79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3818</v>
      </c>
    </row>
    <row r="170" spans="2:65" s="1" customFormat="1" ht="19.5">
      <c r="B170" s="33"/>
      <c r="D170" s="145" t="s">
        <v>169</v>
      </c>
      <c r="F170" s="146" t="s">
        <v>3817</v>
      </c>
      <c r="I170" s="147"/>
      <c r="L170" s="33"/>
      <c r="M170" s="148"/>
      <c r="T170" s="54"/>
      <c r="AT170" s="18" t="s">
        <v>169</v>
      </c>
      <c r="AU170" s="18" t="s">
        <v>79</v>
      </c>
    </row>
    <row r="171" spans="2:65" s="12" customFormat="1" ht="11.25">
      <c r="B171" s="149"/>
      <c r="D171" s="145" t="s">
        <v>171</v>
      </c>
      <c r="E171" s="150" t="s">
        <v>19</v>
      </c>
      <c r="F171" s="151" t="s">
        <v>3819</v>
      </c>
      <c r="H171" s="152">
        <v>17.251000000000001</v>
      </c>
      <c r="I171" s="153"/>
      <c r="L171" s="149"/>
      <c r="M171" s="154"/>
      <c r="T171" s="155"/>
      <c r="AT171" s="150" t="s">
        <v>171</v>
      </c>
      <c r="AU171" s="150" t="s">
        <v>79</v>
      </c>
      <c r="AV171" s="12" t="s">
        <v>79</v>
      </c>
      <c r="AW171" s="12" t="s">
        <v>31</v>
      </c>
      <c r="AX171" s="12" t="s">
        <v>77</v>
      </c>
      <c r="AY171" s="150" t="s">
        <v>160</v>
      </c>
    </row>
    <row r="172" spans="2:65" s="11" customFormat="1" ht="22.9" customHeight="1">
      <c r="B172" s="120"/>
      <c r="D172" s="121" t="s">
        <v>68</v>
      </c>
      <c r="E172" s="130" t="s">
        <v>98</v>
      </c>
      <c r="F172" s="130" t="s">
        <v>3820</v>
      </c>
      <c r="I172" s="123"/>
      <c r="J172" s="131">
        <f>BK172</f>
        <v>0</v>
      </c>
      <c r="L172" s="120"/>
      <c r="M172" s="125"/>
      <c r="P172" s="126">
        <f>SUM(P173:P186)</f>
        <v>0</v>
      </c>
      <c r="R172" s="126">
        <f>SUM(R173:R186)</f>
        <v>0</v>
      </c>
      <c r="T172" s="127">
        <f>SUM(T173:T186)</f>
        <v>0</v>
      </c>
      <c r="AR172" s="121" t="s">
        <v>77</v>
      </c>
      <c r="AT172" s="128" t="s">
        <v>68</v>
      </c>
      <c r="AU172" s="128" t="s">
        <v>77</v>
      </c>
      <c r="AY172" s="121" t="s">
        <v>160</v>
      </c>
      <c r="BK172" s="129">
        <f>SUM(BK173:BK186)</f>
        <v>0</v>
      </c>
    </row>
    <row r="173" spans="2:65" s="1" customFormat="1" ht="24.2" customHeight="1">
      <c r="B173" s="33"/>
      <c r="C173" s="132" t="s">
        <v>259</v>
      </c>
      <c r="D173" s="132" t="s">
        <v>162</v>
      </c>
      <c r="E173" s="133" t="s">
        <v>3816</v>
      </c>
      <c r="F173" s="134" t="s">
        <v>3817</v>
      </c>
      <c r="G173" s="135" t="s">
        <v>233</v>
      </c>
      <c r="H173" s="136">
        <v>109.97799999999999</v>
      </c>
      <c r="I173" s="137"/>
      <c r="J173" s="138">
        <f>ROUND(I173*H173,2)</f>
        <v>0</v>
      </c>
      <c r="K173" s="134" t="s">
        <v>19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3821</v>
      </c>
    </row>
    <row r="174" spans="2:65" s="1" customFormat="1" ht="19.5">
      <c r="B174" s="33"/>
      <c r="D174" s="145" t="s">
        <v>169</v>
      </c>
      <c r="F174" s="146" t="s">
        <v>3817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2" customFormat="1" ht="11.25">
      <c r="B175" s="149"/>
      <c r="D175" s="145" t="s">
        <v>171</v>
      </c>
      <c r="E175" s="150" t="s">
        <v>19</v>
      </c>
      <c r="F175" s="151" t="s">
        <v>3822</v>
      </c>
      <c r="H175" s="152">
        <v>109.97799999999999</v>
      </c>
      <c r="I175" s="153"/>
      <c r="L175" s="149"/>
      <c r="M175" s="154"/>
      <c r="T175" s="155"/>
      <c r="AT175" s="150" t="s">
        <v>171</v>
      </c>
      <c r="AU175" s="150" t="s">
        <v>79</v>
      </c>
      <c r="AV175" s="12" t="s">
        <v>79</v>
      </c>
      <c r="AW175" s="12" t="s">
        <v>31</v>
      </c>
      <c r="AX175" s="12" t="s">
        <v>77</v>
      </c>
      <c r="AY175" s="150" t="s">
        <v>160</v>
      </c>
    </row>
    <row r="176" spans="2:65" s="1" customFormat="1" ht="24.2" customHeight="1">
      <c r="B176" s="33"/>
      <c r="C176" s="132" t="s">
        <v>265</v>
      </c>
      <c r="D176" s="132" t="s">
        <v>162</v>
      </c>
      <c r="E176" s="133" t="s">
        <v>3805</v>
      </c>
      <c r="F176" s="134" t="s">
        <v>3806</v>
      </c>
      <c r="G176" s="135" t="s">
        <v>233</v>
      </c>
      <c r="H176" s="136">
        <v>32.561</v>
      </c>
      <c r="I176" s="137"/>
      <c r="J176" s="138">
        <f>ROUND(I176*H176,2)</f>
        <v>0</v>
      </c>
      <c r="K176" s="134" t="s">
        <v>19</v>
      </c>
      <c r="L176" s="33"/>
      <c r="M176" s="139" t="s">
        <v>19</v>
      </c>
      <c r="N176" s="140" t="s">
        <v>40</v>
      </c>
      <c r="P176" s="141">
        <f>O176*H176</f>
        <v>0</v>
      </c>
      <c r="Q176" s="141">
        <v>0</v>
      </c>
      <c r="R176" s="141">
        <f>Q176*H176</f>
        <v>0</v>
      </c>
      <c r="S176" s="141">
        <v>0</v>
      </c>
      <c r="T176" s="142">
        <f>S176*H176</f>
        <v>0</v>
      </c>
      <c r="AR176" s="143" t="s">
        <v>167</v>
      </c>
      <c r="AT176" s="143" t="s">
        <v>162</v>
      </c>
      <c r="AU176" s="143" t="s">
        <v>79</v>
      </c>
      <c r="AY176" s="18" t="s">
        <v>160</v>
      </c>
      <c r="BE176" s="144">
        <f>IF(N176="základní",J176,0)</f>
        <v>0</v>
      </c>
      <c r="BF176" s="144">
        <f>IF(N176="snížená",J176,0)</f>
        <v>0</v>
      </c>
      <c r="BG176" s="144">
        <f>IF(N176="zákl. přenesená",J176,0)</f>
        <v>0</v>
      </c>
      <c r="BH176" s="144">
        <f>IF(N176="sníž. přenesená",J176,0)</f>
        <v>0</v>
      </c>
      <c r="BI176" s="144">
        <f>IF(N176="nulová",J176,0)</f>
        <v>0</v>
      </c>
      <c r="BJ176" s="18" t="s">
        <v>77</v>
      </c>
      <c r="BK176" s="144">
        <f>ROUND(I176*H176,2)</f>
        <v>0</v>
      </c>
      <c r="BL176" s="18" t="s">
        <v>167</v>
      </c>
      <c r="BM176" s="143" t="s">
        <v>3823</v>
      </c>
    </row>
    <row r="177" spans="2:65" s="1" customFormat="1" ht="11.25">
      <c r="B177" s="33"/>
      <c r="D177" s="145" t="s">
        <v>169</v>
      </c>
      <c r="F177" s="146" t="s">
        <v>3806</v>
      </c>
      <c r="I177" s="147"/>
      <c r="L177" s="33"/>
      <c r="M177" s="148"/>
      <c r="T177" s="54"/>
      <c r="AT177" s="18" t="s">
        <v>169</v>
      </c>
      <c r="AU177" s="18" t="s">
        <v>79</v>
      </c>
    </row>
    <row r="178" spans="2:65" s="12" customFormat="1" ht="11.25">
      <c r="B178" s="149"/>
      <c r="D178" s="145" t="s">
        <v>171</v>
      </c>
      <c r="E178" s="150" t="s">
        <v>19</v>
      </c>
      <c r="F178" s="151" t="s">
        <v>3824</v>
      </c>
      <c r="H178" s="152">
        <v>18.466000000000001</v>
      </c>
      <c r="I178" s="153"/>
      <c r="L178" s="149"/>
      <c r="M178" s="154"/>
      <c r="T178" s="155"/>
      <c r="AT178" s="150" t="s">
        <v>171</v>
      </c>
      <c r="AU178" s="150" t="s">
        <v>79</v>
      </c>
      <c r="AV178" s="12" t="s">
        <v>79</v>
      </c>
      <c r="AW178" s="12" t="s">
        <v>31</v>
      </c>
      <c r="AX178" s="12" t="s">
        <v>69</v>
      </c>
      <c r="AY178" s="150" t="s">
        <v>160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3825</v>
      </c>
      <c r="H179" s="152">
        <v>8.5640000000000001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69</v>
      </c>
      <c r="AY179" s="150" t="s">
        <v>160</v>
      </c>
    </row>
    <row r="180" spans="2:65" s="12" customFormat="1" ht="11.25">
      <c r="B180" s="149"/>
      <c r="D180" s="145" t="s">
        <v>171</v>
      </c>
      <c r="E180" s="150" t="s">
        <v>19</v>
      </c>
      <c r="F180" s="151" t="s">
        <v>3826</v>
      </c>
      <c r="H180" s="152">
        <v>5.3550000000000004</v>
      </c>
      <c r="I180" s="153"/>
      <c r="L180" s="149"/>
      <c r="M180" s="154"/>
      <c r="T180" s="155"/>
      <c r="AT180" s="150" t="s">
        <v>171</v>
      </c>
      <c r="AU180" s="150" t="s">
        <v>79</v>
      </c>
      <c r="AV180" s="12" t="s">
        <v>79</v>
      </c>
      <c r="AW180" s="12" t="s">
        <v>31</v>
      </c>
      <c r="AX180" s="12" t="s">
        <v>69</v>
      </c>
      <c r="AY180" s="150" t="s">
        <v>160</v>
      </c>
    </row>
    <row r="181" spans="2:65" s="12" customFormat="1" ht="11.25">
      <c r="B181" s="149"/>
      <c r="D181" s="145" t="s">
        <v>171</v>
      </c>
      <c r="E181" s="150" t="s">
        <v>19</v>
      </c>
      <c r="F181" s="151" t="s">
        <v>3827</v>
      </c>
      <c r="H181" s="152">
        <v>0.14599999999999999</v>
      </c>
      <c r="I181" s="153"/>
      <c r="L181" s="149"/>
      <c r="M181" s="154"/>
      <c r="T181" s="155"/>
      <c r="AT181" s="150" t="s">
        <v>171</v>
      </c>
      <c r="AU181" s="150" t="s">
        <v>79</v>
      </c>
      <c r="AV181" s="12" t="s">
        <v>79</v>
      </c>
      <c r="AW181" s="12" t="s">
        <v>31</v>
      </c>
      <c r="AX181" s="12" t="s">
        <v>69</v>
      </c>
      <c r="AY181" s="150" t="s">
        <v>160</v>
      </c>
    </row>
    <row r="182" spans="2:65" s="12" customFormat="1" ht="11.25">
      <c r="B182" s="149"/>
      <c r="D182" s="145" t="s">
        <v>171</v>
      </c>
      <c r="E182" s="150" t="s">
        <v>19</v>
      </c>
      <c r="F182" s="151" t="s">
        <v>3828</v>
      </c>
      <c r="H182" s="152">
        <v>0.03</v>
      </c>
      <c r="I182" s="153"/>
      <c r="L182" s="149"/>
      <c r="M182" s="154"/>
      <c r="T182" s="155"/>
      <c r="AT182" s="150" t="s">
        <v>171</v>
      </c>
      <c r="AU182" s="150" t="s">
        <v>79</v>
      </c>
      <c r="AV182" s="12" t="s">
        <v>79</v>
      </c>
      <c r="AW182" s="12" t="s">
        <v>31</v>
      </c>
      <c r="AX182" s="12" t="s">
        <v>69</v>
      </c>
      <c r="AY182" s="150" t="s">
        <v>160</v>
      </c>
    </row>
    <row r="183" spans="2:65" s="13" customFormat="1" ht="11.25">
      <c r="B183" s="156"/>
      <c r="D183" s="145" t="s">
        <v>171</v>
      </c>
      <c r="E183" s="157" t="s">
        <v>19</v>
      </c>
      <c r="F183" s="158" t="s">
        <v>184</v>
      </c>
      <c r="H183" s="159">
        <v>32.561000000000007</v>
      </c>
      <c r="I183" s="160"/>
      <c r="L183" s="156"/>
      <c r="M183" s="161"/>
      <c r="T183" s="162"/>
      <c r="AT183" s="157" t="s">
        <v>171</v>
      </c>
      <c r="AU183" s="157" t="s">
        <v>79</v>
      </c>
      <c r="AV183" s="13" t="s">
        <v>167</v>
      </c>
      <c r="AW183" s="13" t="s">
        <v>31</v>
      </c>
      <c r="AX183" s="13" t="s">
        <v>77</v>
      </c>
      <c r="AY183" s="157" t="s">
        <v>160</v>
      </c>
    </row>
    <row r="184" spans="2:65" s="1" customFormat="1" ht="24.2" customHeight="1">
      <c r="B184" s="33"/>
      <c r="C184" s="132" t="s">
        <v>273</v>
      </c>
      <c r="D184" s="132" t="s">
        <v>162</v>
      </c>
      <c r="E184" s="133" t="s">
        <v>3816</v>
      </c>
      <c r="F184" s="134" t="s">
        <v>3817</v>
      </c>
      <c r="G184" s="135" t="s">
        <v>233</v>
      </c>
      <c r="H184" s="136">
        <v>7.0590000000000002</v>
      </c>
      <c r="I184" s="137"/>
      <c r="J184" s="138">
        <f>ROUND(I184*H184,2)</f>
        <v>0</v>
      </c>
      <c r="K184" s="134" t="s">
        <v>19</v>
      </c>
      <c r="L184" s="33"/>
      <c r="M184" s="139" t="s">
        <v>19</v>
      </c>
      <c r="N184" s="140" t="s">
        <v>40</v>
      </c>
      <c r="P184" s="141">
        <f>O184*H184</f>
        <v>0</v>
      </c>
      <c r="Q184" s="141">
        <v>0</v>
      </c>
      <c r="R184" s="141">
        <f>Q184*H184</f>
        <v>0</v>
      </c>
      <c r="S184" s="141">
        <v>0</v>
      </c>
      <c r="T184" s="142">
        <f>S184*H184</f>
        <v>0</v>
      </c>
      <c r="AR184" s="143" t="s">
        <v>167</v>
      </c>
      <c r="AT184" s="143" t="s">
        <v>162</v>
      </c>
      <c r="AU184" s="143" t="s">
        <v>79</v>
      </c>
      <c r="AY184" s="18" t="s">
        <v>160</v>
      </c>
      <c r="BE184" s="144">
        <f>IF(N184="základní",J184,0)</f>
        <v>0</v>
      </c>
      <c r="BF184" s="144">
        <f>IF(N184="snížená",J184,0)</f>
        <v>0</v>
      </c>
      <c r="BG184" s="144">
        <f>IF(N184="zákl. přenesená",J184,0)</f>
        <v>0</v>
      </c>
      <c r="BH184" s="144">
        <f>IF(N184="sníž. přenesená",J184,0)</f>
        <v>0</v>
      </c>
      <c r="BI184" s="144">
        <f>IF(N184="nulová",J184,0)</f>
        <v>0</v>
      </c>
      <c r="BJ184" s="18" t="s">
        <v>77</v>
      </c>
      <c r="BK184" s="144">
        <f>ROUND(I184*H184,2)</f>
        <v>0</v>
      </c>
      <c r="BL184" s="18" t="s">
        <v>167</v>
      </c>
      <c r="BM184" s="143" t="s">
        <v>3829</v>
      </c>
    </row>
    <row r="185" spans="2:65" s="1" customFormat="1" ht="19.5">
      <c r="B185" s="33"/>
      <c r="D185" s="145" t="s">
        <v>169</v>
      </c>
      <c r="F185" s="146" t="s">
        <v>3817</v>
      </c>
      <c r="I185" s="147"/>
      <c r="L185" s="33"/>
      <c r="M185" s="148"/>
      <c r="T185" s="54"/>
      <c r="AT185" s="18" t="s">
        <v>169</v>
      </c>
      <c r="AU185" s="18" t="s">
        <v>79</v>
      </c>
    </row>
    <row r="186" spans="2:65" s="12" customFormat="1" ht="11.25">
      <c r="B186" s="149"/>
      <c r="D186" s="145" t="s">
        <v>171</v>
      </c>
      <c r="E186" s="150" t="s">
        <v>19</v>
      </c>
      <c r="F186" s="151" t="s">
        <v>3830</v>
      </c>
      <c r="H186" s="152">
        <v>7.0590000000000002</v>
      </c>
      <c r="I186" s="153"/>
      <c r="L186" s="149"/>
      <c r="M186" s="154"/>
      <c r="T186" s="155"/>
      <c r="AT186" s="150" t="s">
        <v>171</v>
      </c>
      <c r="AU186" s="150" t="s">
        <v>79</v>
      </c>
      <c r="AV186" s="12" t="s">
        <v>79</v>
      </c>
      <c r="AW186" s="12" t="s">
        <v>31</v>
      </c>
      <c r="AX186" s="12" t="s">
        <v>77</v>
      </c>
      <c r="AY186" s="150" t="s">
        <v>160</v>
      </c>
    </row>
    <row r="187" spans="2:65" s="11" customFormat="1" ht="22.9" customHeight="1">
      <c r="B187" s="120"/>
      <c r="D187" s="121" t="s">
        <v>68</v>
      </c>
      <c r="E187" s="130" t="s">
        <v>101</v>
      </c>
      <c r="F187" s="130" t="s">
        <v>3831</v>
      </c>
      <c r="I187" s="123"/>
      <c r="J187" s="131">
        <f>BK187</f>
        <v>0</v>
      </c>
      <c r="L187" s="120"/>
      <c r="M187" s="125"/>
      <c r="P187" s="126">
        <f>SUM(P188:P202)</f>
        <v>0</v>
      </c>
      <c r="R187" s="126">
        <f>SUM(R188:R202)</f>
        <v>0</v>
      </c>
      <c r="T187" s="127">
        <f>SUM(T188:T202)</f>
        <v>0</v>
      </c>
      <c r="AR187" s="121" t="s">
        <v>77</v>
      </c>
      <c r="AT187" s="128" t="s">
        <v>68</v>
      </c>
      <c r="AU187" s="128" t="s">
        <v>77</v>
      </c>
      <c r="AY187" s="121" t="s">
        <v>160</v>
      </c>
      <c r="BK187" s="129">
        <f>SUM(BK188:BK202)</f>
        <v>0</v>
      </c>
    </row>
    <row r="188" spans="2:65" s="1" customFormat="1" ht="24.2" customHeight="1">
      <c r="B188" s="33"/>
      <c r="C188" s="132" t="s">
        <v>279</v>
      </c>
      <c r="D188" s="132" t="s">
        <v>162</v>
      </c>
      <c r="E188" s="133" t="s">
        <v>3816</v>
      </c>
      <c r="F188" s="134" t="s">
        <v>3817</v>
      </c>
      <c r="G188" s="135" t="s">
        <v>233</v>
      </c>
      <c r="H188" s="136">
        <v>1825.3530000000001</v>
      </c>
      <c r="I188" s="137"/>
      <c r="J188" s="138">
        <f>ROUND(I188*H188,2)</f>
        <v>0</v>
      </c>
      <c r="K188" s="134" t="s">
        <v>19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167</v>
      </c>
      <c r="AT188" s="143" t="s">
        <v>162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3832</v>
      </c>
    </row>
    <row r="189" spans="2:65" s="1" customFormat="1" ht="19.5">
      <c r="B189" s="33"/>
      <c r="D189" s="145" t="s">
        <v>169</v>
      </c>
      <c r="F189" s="146" t="s">
        <v>3817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3833</v>
      </c>
      <c r="H190" s="152">
        <v>1825.3530000000001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77</v>
      </c>
      <c r="AY190" s="150" t="s">
        <v>160</v>
      </c>
    </row>
    <row r="191" spans="2:65" s="1" customFormat="1" ht="24.2" customHeight="1">
      <c r="B191" s="33"/>
      <c r="C191" s="132" t="s">
        <v>284</v>
      </c>
      <c r="D191" s="132" t="s">
        <v>162</v>
      </c>
      <c r="E191" s="133" t="s">
        <v>3805</v>
      </c>
      <c r="F191" s="134" t="s">
        <v>3806</v>
      </c>
      <c r="G191" s="135" t="s">
        <v>233</v>
      </c>
      <c r="H191" s="136">
        <v>438.61399999999998</v>
      </c>
      <c r="I191" s="137"/>
      <c r="J191" s="138">
        <f>ROUND(I191*H191,2)</f>
        <v>0</v>
      </c>
      <c r="K191" s="134" t="s">
        <v>19</v>
      </c>
      <c r="L191" s="33"/>
      <c r="M191" s="139" t="s">
        <v>19</v>
      </c>
      <c r="N191" s="140" t="s">
        <v>40</v>
      </c>
      <c r="P191" s="141">
        <f>O191*H191</f>
        <v>0</v>
      </c>
      <c r="Q191" s="141">
        <v>0</v>
      </c>
      <c r="R191" s="141">
        <f>Q191*H191</f>
        <v>0</v>
      </c>
      <c r="S191" s="141">
        <v>0</v>
      </c>
      <c r="T191" s="142">
        <f>S191*H191</f>
        <v>0</v>
      </c>
      <c r="AR191" s="143" t="s">
        <v>167</v>
      </c>
      <c r="AT191" s="143" t="s">
        <v>162</v>
      </c>
      <c r="AU191" s="143" t="s">
        <v>79</v>
      </c>
      <c r="AY191" s="18" t="s">
        <v>160</v>
      </c>
      <c r="BE191" s="144">
        <f>IF(N191="základní",J191,0)</f>
        <v>0</v>
      </c>
      <c r="BF191" s="144">
        <f>IF(N191="snížená",J191,0)</f>
        <v>0</v>
      </c>
      <c r="BG191" s="144">
        <f>IF(N191="zákl. přenesená",J191,0)</f>
        <v>0</v>
      </c>
      <c r="BH191" s="144">
        <f>IF(N191="sníž. přenesená",J191,0)</f>
        <v>0</v>
      </c>
      <c r="BI191" s="144">
        <f>IF(N191="nulová",J191,0)</f>
        <v>0</v>
      </c>
      <c r="BJ191" s="18" t="s">
        <v>77</v>
      </c>
      <c r="BK191" s="144">
        <f>ROUND(I191*H191,2)</f>
        <v>0</v>
      </c>
      <c r="BL191" s="18" t="s">
        <v>167</v>
      </c>
      <c r="BM191" s="143" t="s">
        <v>3834</v>
      </c>
    </row>
    <row r="192" spans="2:65" s="1" customFormat="1" ht="11.25">
      <c r="B192" s="33"/>
      <c r="D192" s="145" t="s">
        <v>169</v>
      </c>
      <c r="F192" s="146" t="s">
        <v>3806</v>
      </c>
      <c r="I192" s="147"/>
      <c r="L192" s="33"/>
      <c r="M192" s="148"/>
      <c r="T192" s="54"/>
      <c r="AT192" s="18" t="s">
        <v>169</v>
      </c>
      <c r="AU192" s="18" t="s">
        <v>79</v>
      </c>
    </row>
    <row r="193" spans="2:65" s="12" customFormat="1" ht="11.25">
      <c r="B193" s="149"/>
      <c r="D193" s="145" t="s">
        <v>171</v>
      </c>
      <c r="E193" s="150" t="s">
        <v>19</v>
      </c>
      <c r="F193" s="151" t="s">
        <v>3835</v>
      </c>
      <c r="H193" s="152">
        <v>438.61399999999998</v>
      </c>
      <c r="I193" s="153"/>
      <c r="L193" s="149"/>
      <c r="M193" s="154"/>
      <c r="T193" s="155"/>
      <c r="AT193" s="150" t="s">
        <v>171</v>
      </c>
      <c r="AU193" s="150" t="s">
        <v>79</v>
      </c>
      <c r="AV193" s="12" t="s">
        <v>79</v>
      </c>
      <c r="AW193" s="12" t="s">
        <v>31</v>
      </c>
      <c r="AX193" s="12" t="s">
        <v>77</v>
      </c>
      <c r="AY193" s="150" t="s">
        <v>160</v>
      </c>
    </row>
    <row r="194" spans="2:65" s="1" customFormat="1" ht="24.2" customHeight="1">
      <c r="B194" s="33"/>
      <c r="C194" s="132" t="s">
        <v>7</v>
      </c>
      <c r="D194" s="132" t="s">
        <v>162</v>
      </c>
      <c r="E194" s="133" t="s">
        <v>3774</v>
      </c>
      <c r="F194" s="134" t="s">
        <v>3775</v>
      </c>
      <c r="G194" s="135" t="s">
        <v>233</v>
      </c>
      <c r="H194" s="136">
        <v>89.394999999999996</v>
      </c>
      <c r="I194" s="137"/>
      <c r="J194" s="138">
        <f>ROUND(I194*H194,2)</f>
        <v>0</v>
      </c>
      <c r="K194" s="134" t="s">
        <v>19</v>
      </c>
      <c r="L194" s="33"/>
      <c r="M194" s="139" t="s">
        <v>19</v>
      </c>
      <c r="N194" s="140" t="s">
        <v>40</v>
      </c>
      <c r="P194" s="141">
        <f>O194*H194</f>
        <v>0</v>
      </c>
      <c r="Q194" s="141">
        <v>0</v>
      </c>
      <c r="R194" s="141">
        <f>Q194*H194</f>
        <v>0</v>
      </c>
      <c r="S194" s="141">
        <v>0</v>
      </c>
      <c r="T194" s="142">
        <f>S194*H194</f>
        <v>0</v>
      </c>
      <c r="AR194" s="143" t="s">
        <v>167</v>
      </c>
      <c r="AT194" s="143" t="s">
        <v>162</v>
      </c>
      <c r="AU194" s="143" t="s">
        <v>79</v>
      </c>
      <c r="AY194" s="18" t="s">
        <v>160</v>
      </c>
      <c r="BE194" s="144">
        <f>IF(N194="základní",J194,0)</f>
        <v>0</v>
      </c>
      <c r="BF194" s="144">
        <f>IF(N194="snížená",J194,0)</f>
        <v>0</v>
      </c>
      <c r="BG194" s="144">
        <f>IF(N194="zákl. přenesená",J194,0)</f>
        <v>0</v>
      </c>
      <c r="BH194" s="144">
        <f>IF(N194="sníž. přenesená",J194,0)</f>
        <v>0</v>
      </c>
      <c r="BI194" s="144">
        <f>IF(N194="nulová",J194,0)</f>
        <v>0</v>
      </c>
      <c r="BJ194" s="18" t="s">
        <v>77</v>
      </c>
      <c r="BK194" s="144">
        <f>ROUND(I194*H194,2)</f>
        <v>0</v>
      </c>
      <c r="BL194" s="18" t="s">
        <v>167</v>
      </c>
      <c r="BM194" s="143" t="s">
        <v>3836</v>
      </c>
    </row>
    <row r="195" spans="2:65" s="1" customFormat="1" ht="11.25">
      <c r="B195" s="33"/>
      <c r="D195" s="145" t="s">
        <v>169</v>
      </c>
      <c r="F195" s="146" t="s">
        <v>3775</v>
      </c>
      <c r="I195" s="147"/>
      <c r="L195" s="33"/>
      <c r="M195" s="148"/>
      <c r="T195" s="54"/>
      <c r="AT195" s="18" t="s">
        <v>169</v>
      </c>
      <c r="AU195" s="18" t="s">
        <v>79</v>
      </c>
    </row>
    <row r="196" spans="2:65" s="12" customFormat="1" ht="11.25">
      <c r="B196" s="149"/>
      <c r="D196" s="145" t="s">
        <v>171</v>
      </c>
      <c r="E196" s="150" t="s">
        <v>19</v>
      </c>
      <c r="F196" s="151" t="s">
        <v>3837</v>
      </c>
      <c r="H196" s="152">
        <v>89.394999999999996</v>
      </c>
      <c r="I196" s="153"/>
      <c r="L196" s="149"/>
      <c r="M196" s="154"/>
      <c r="T196" s="155"/>
      <c r="AT196" s="150" t="s">
        <v>171</v>
      </c>
      <c r="AU196" s="150" t="s">
        <v>79</v>
      </c>
      <c r="AV196" s="12" t="s">
        <v>79</v>
      </c>
      <c r="AW196" s="12" t="s">
        <v>31</v>
      </c>
      <c r="AX196" s="12" t="s">
        <v>77</v>
      </c>
      <c r="AY196" s="150" t="s">
        <v>160</v>
      </c>
    </row>
    <row r="197" spans="2:65" s="1" customFormat="1" ht="24.2" customHeight="1">
      <c r="B197" s="33"/>
      <c r="C197" s="132" t="s">
        <v>301</v>
      </c>
      <c r="D197" s="132" t="s">
        <v>162</v>
      </c>
      <c r="E197" s="133" t="s">
        <v>3816</v>
      </c>
      <c r="F197" s="134" t="s">
        <v>3817</v>
      </c>
      <c r="G197" s="135" t="s">
        <v>233</v>
      </c>
      <c r="H197" s="136">
        <v>176.4</v>
      </c>
      <c r="I197" s="137"/>
      <c r="J197" s="138">
        <f>ROUND(I197*H197,2)</f>
        <v>0</v>
      </c>
      <c r="K197" s="134" t="s">
        <v>19</v>
      </c>
      <c r="L197" s="33"/>
      <c r="M197" s="139" t="s">
        <v>19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167</v>
      </c>
      <c r="AT197" s="143" t="s">
        <v>162</v>
      </c>
      <c r="AU197" s="143" t="s">
        <v>79</v>
      </c>
      <c r="AY197" s="18" t="s">
        <v>160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77</v>
      </c>
      <c r="BK197" s="144">
        <f>ROUND(I197*H197,2)</f>
        <v>0</v>
      </c>
      <c r="BL197" s="18" t="s">
        <v>167</v>
      </c>
      <c r="BM197" s="143" t="s">
        <v>3838</v>
      </c>
    </row>
    <row r="198" spans="2:65" s="1" customFormat="1" ht="19.5">
      <c r="B198" s="33"/>
      <c r="D198" s="145" t="s">
        <v>169</v>
      </c>
      <c r="F198" s="146" t="s">
        <v>3817</v>
      </c>
      <c r="I198" s="147"/>
      <c r="L198" s="33"/>
      <c r="M198" s="148"/>
      <c r="T198" s="54"/>
      <c r="AT198" s="18" t="s">
        <v>169</v>
      </c>
      <c r="AU198" s="18" t="s">
        <v>79</v>
      </c>
    </row>
    <row r="199" spans="2:65" s="12" customFormat="1" ht="11.25">
      <c r="B199" s="149"/>
      <c r="D199" s="145" t="s">
        <v>171</v>
      </c>
      <c r="E199" s="150" t="s">
        <v>19</v>
      </c>
      <c r="F199" s="151" t="s">
        <v>3839</v>
      </c>
      <c r="H199" s="152">
        <v>176.4</v>
      </c>
      <c r="I199" s="153"/>
      <c r="L199" s="149"/>
      <c r="M199" s="154"/>
      <c r="T199" s="155"/>
      <c r="AT199" s="150" t="s">
        <v>171</v>
      </c>
      <c r="AU199" s="150" t="s">
        <v>79</v>
      </c>
      <c r="AV199" s="12" t="s">
        <v>79</v>
      </c>
      <c r="AW199" s="12" t="s">
        <v>31</v>
      </c>
      <c r="AX199" s="12" t="s">
        <v>77</v>
      </c>
      <c r="AY199" s="150" t="s">
        <v>160</v>
      </c>
    </row>
    <row r="200" spans="2:65" s="1" customFormat="1" ht="21.75" customHeight="1">
      <c r="B200" s="33"/>
      <c r="C200" s="132" t="s">
        <v>305</v>
      </c>
      <c r="D200" s="132" t="s">
        <v>162</v>
      </c>
      <c r="E200" s="133" t="s">
        <v>3840</v>
      </c>
      <c r="F200" s="134" t="s">
        <v>3841</v>
      </c>
      <c r="G200" s="135" t="s">
        <v>233</v>
      </c>
      <c r="H200" s="136">
        <v>0.16800000000000001</v>
      </c>
      <c r="I200" s="137"/>
      <c r="J200" s="138">
        <f>ROUND(I200*H200,2)</f>
        <v>0</v>
      </c>
      <c r="K200" s="134" t="s">
        <v>19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0</v>
      </c>
      <c r="R200" s="141">
        <f>Q200*H200</f>
        <v>0</v>
      </c>
      <c r="S200" s="141">
        <v>0</v>
      </c>
      <c r="T200" s="142">
        <f>S200*H200</f>
        <v>0</v>
      </c>
      <c r="AR200" s="143" t="s">
        <v>167</v>
      </c>
      <c r="AT200" s="143" t="s">
        <v>162</v>
      </c>
      <c r="AU200" s="143" t="s">
        <v>79</v>
      </c>
      <c r="AY200" s="18" t="s">
        <v>160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77</v>
      </c>
      <c r="BK200" s="144">
        <f>ROUND(I200*H200,2)</f>
        <v>0</v>
      </c>
      <c r="BL200" s="18" t="s">
        <v>167</v>
      </c>
      <c r="BM200" s="143" t="s">
        <v>3842</v>
      </c>
    </row>
    <row r="201" spans="2:65" s="1" customFormat="1" ht="11.25">
      <c r="B201" s="33"/>
      <c r="D201" s="145" t="s">
        <v>169</v>
      </c>
      <c r="F201" s="146" t="s">
        <v>3841</v>
      </c>
      <c r="I201" s="147"/>
      <c r="L201" s="33"/>
      <c r="M201" s="148"/>
      <c r="T201" s="54"/>
      <c r="AT201" s="18" t="s">
        <v>169</v>
      </c>
      <c r="AU201" s="18" t="s">
        <v>79</v>
      </c>
    </row>
    <row r="202" spans="2:65" s="12" customFormat="1" ht="11.25">
      <c r="B202" s="149"/>
      <c r="D202" s="145" t="s">
        <v>171</v>
      </c>
      <c r="E202" s="150" t="s">
        <v>19</v>
      </c>
      <c r="F202" s="151" t="s">
        <v>3843</v>
      </c>
      <c r="H202" s="152">
        <v>0.16800000000000001</v>
      </c>
      <c r="I202" s="153"/>
      <c r="L202" s="149"/>
      <c r="M202" s="154"/>
      <c r="T202" s="155"/>
      <c r="AT202" s="150" t="s">
        <v>171</v>
      </c>
      <c r="AU202" s="150" t="s">
        <v>79</v>
      </c>
      <c r="AV202" s="12" t="s">
        <v>79</v>
      </c>
      <c r="AW202" s="12" t="s">
        <v>31</v>
      </c>
      <c r="AX202" s="12" t="s">
        <v>77</v>
      </c>
      <c r="AY202" s="150" t="s">
        <v>160</v>
      </c>
    </row>
    <row r="203" spans="2:65" s="11" customFormat="1" ht="22.9" customHeight="1">
      <c r="B203" s="120"/>
      <c r="D203" s="121" t="s">
        <v>68</v>
      </c>
      <c r="E203" s="130" t="s">
        <v>104</v>
      </c>
      <c r="F203" s="130" t="s">
        <v>3844</v>
      </c>
      <c r="I203" s="123"/>
      <c r="J203" s="131">
        <f>BK203</f>
        <v>0</v>
      </c>
      <c r="L203" s="120"/>
      <c r="M203" s="125"/>
      <c r="P203" s="126">
        <f>SUM(P204:P219)</f>
        <v>0</v>
      </c>
      <c r="R203" s="126">
        <f>SUM(R204:R219)</f>
        <v>0</v>
      </c>
      <c r="T203" s="127">
        <f>SUM(T204:T219)</f>
        <v>0</v>
      </c>
      <c r="AR203" s="121" t="s">
        <v>77</v>
      </c>
      <c r="AT203" s="128" t="s">
        <v>68</v>
      </c>
      <c r="AU203" s="128" t="s">
        <v>77</v>
      </c>
      <c r="AY203" s="121" t="s">
        <v>160</v>
      </c>
      <c r="BK203" s="129">
        <f>SUM(BK204:BK219)</f>
        <v>0</v>
      </c>
    </row>
    <row r="204" spans="2:65" s="1" customFormat="1" ht="24.2" customHeight="1">
      <c r="B204" s="33"/>
      <c r="C204" s="132" t="s">
        <v>310</v>
      </c>
      <c r="D204" s="132" t="s">
        <v>162</v>
      </c>
      <c r="E204" s="133" t="s">
        <v>3816</v>
      </c>
      <c r="F204" s="134" t="s">
        <v>3817</v>
      </c>
      <c r="G204" s="135" t="s">
        <v>233</v>
      </c>
      <c r="H204" s="136">
        <v>120.232</v>
      </c>
      <c r="I204" s="137"/>
      <c r="J204" s="138">
        <f>ROUND(I204*H204,2)</f>
        <v>0</v>
      </c>
      <c r="K204" s="134" t="s">
        <v>19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167</v>
      </c>
      <c r="AT204" s="143" t="s">
        <v>162</v>
      </c>
      <c r="AU204" s="143" t="s">
        <v>79</v>
      </c>
      <c r="AY204" s="18" t="s">
        <v>160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77</v>
      </c>
      <c r="BK204" s="144">
        <f>ROUND(I204*H204,2)</f>
        <v>0</v>
      </c>
      <c r="BL204" s="18" t="s">
        <v>167</v>
      </c>
      <c r="BM204" s="143" t="s">
        <v>3845</v>
      </c>
    </row>
    <row r="205" spans="2:65" s="1" customFormat="1" ht="19.5">
      <c r="B205" s="33"/>
      <c r="D205" s="145" t="s">
        <v>169</v>
      </c>
      <c r="F205" s="146" t="s">
        <v>3817</v>
      </c>
      <c r="I205" s="147"/>
      <c r="L205" s="33"/>
      <c r="M205" s="148"/>
      <c r="T205" s="54"/>
      <c r="AT205" s="18" t="s">
        <v>169</v>
      </c>
      <c r="AU205" s="18" t="s">
        <v>79</v>
      </c>
    </row>
    <row r="206" spans="2:65" s="12" customFormat="1" ht="11.25">
      <c r="B206" s="149"/>
      <c r="D206" s="145" t="s">
        <v>171</v>
      </c>
      <c r="E206" s="150" t="s">
        <v>19</v>
      </c>
      <c r="F206" s="151" t="s">
        <v>3846</v>
      </c>
      <c r="H206" s="152">
        <v>120.232</v>
      </c>
      <c r="I206" s="153"/>
      <c r="L206" s="149"/>
      <c r="M206" s="154"/>
      <c r="T206" s="155"/>
      <c r="AT206" s="150" t="s">
        <v>171</v>
      </c>
      <c r="AU206" s="150" t="s">
        <v>79</v>
      </c>
      <c r="AV206" s="12" t="s">
        <v>79</v>
      </c>
      <c r="AW206" s="12" t="s">
        <v>31</v>
      </c>
      <c r="AX206" s="12" t="s">
        <v>77</v>
      </c>
      <c r="AY206" s="150" t="s">
        <v>160</v>
      </c>
    </row>
    <row r="207" spans="2:65" s="1" customFormat="1" ht="24.2" customHeight="1">
      <c r="B207" s="33"/>
      <c r="C207" s="132" t="s">
        <v>319</v>
      </c>
      <c r="D207" s="132" t="s">
        <v>162</v>
      </c>
      <c r="E207" s="133" t="s">
        <v>3805</v>
      </c>
      <c r="F207" s="134" t="s">
        <v>3806</v>
      </c>
      <c r="G207" s="135" t="s">
        <v>233</v>
      </c>
      <c r="H207" s="136">
        <v>41.77</v>
      </c>
      <c r="I207" s="137"/>
      <c r="J207" s="138">
        <f>ROUND(I207*H207,2)</f>
        <v>0</v>
      </c>
      <c r="K207" s="134" t="s">
        <v>19</v>
      </c>
      <c r="L207" s="33"/>
      <c r="M207" s="139" t="s">
        <v>19</v>
      </c>
      <c r="N207" s="140" t="s">
        <v>40</v>
      </c>
      <c r="P207" s="141">
        <f>O207*H207</f>
        <v>0</v>
      </c>
      <c r="Q207" s="141">
        <v>0</v>
      </c>
      <c r="R207" s="141">
        <f>Q207*H207</f>
        <v>0</v>
      </c>
      <c r="S207" s="141">
        <v>0</v>
      </c>
      <c r="T207" s="142">
        <f>S207*H207</f>
        <v>0</v>
      </c>
      <c r="AR207" s="143" t="s">
        <v>167</v>
      </c>
      <c r="AT207" s="143" t="s">
        <v>162</v>
      </c>
      <c r="AU207" s="143" t="s">
        <v>79</v>
      </c>
      <c r="AY207" s="18" t="s">
        <v>160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77</v>
      </c>
      <c r="BK207" s="144">
        <f>ROUND(I207*H207,2)</f>
        <v>0</v>
      </c>
      <c r="BL207" s="18" t="s">
        <v>167</v>
      </c>
      <c r="BM207" s="143" t="s">
        <v>3847</v>
      </c>
    </row>
    <row r="208" spans="2:65" s="1" customFormat="1" ht="11.25">
      <c r="B208" s="33"/>
      <c r="D208" s="145" t="s">
        <v>169</v>
      </c>
      <c r="F208" s="146" t="s">
        <v>3806</v>
      </c>
      <c r="I208" s="147"/>
      <c r="L208" s="33"/>
      <c r="M208" s="148"/>
      <c r="T208" s="54"/>
      <c r="AT208" s="18" t="s">
        <v>169</v>
      </c>
      <c r="AU208" s="18" t="s">
        <v>79</v>
      </c>
    </row>
    <row r="209" spans="2:65" s="12" customFormat="1" ht="11.25">
      <c r="B209" s="149"/>
      <c r="D209" s="145" t="s">
        <v>171</v>
      </c>
      <c r="E209" s="150" t="s">
        <v>19</v>
      </c>
      <c r="F209" s="151" t="s">
        <v>3848</v>
      </c>
      <c r="H209" s="152">
        <v>19.571999999999999</v>
      </c>
      <c r="I209" s="153"/>
      <c r="L209" s="149"/>
      <c r="M209" s="154"/>
      <c r="T209" s="155"/>
      <c r="AT209" s="150" t="s">
        <v>171</v>
      </c>
      <c r="AU209" s="150" t="s">
        <v>79</v>
      </c>
      <c r="AV209" s="12" t="s">
        <v>79</v>
      </c>
      <c r="AW209" s="12" t="s">
        <v>31</v>
      </c>
      <c r="AX209" s="12" t="s">
        <v>69</v>
      </c>
      <c r="AY209" s="150" t="s">
        <v>160</v>
      </c>
    </row>
    <row r="210" spans="2:65" s="12" customFormat="1" ht="11.25">
      <c r="B210" s="149"/>
      <c r="D210" s="145" t="s">
        <v>171</v>
      </c>
      <c r="E210" s="150" t="s">
        <v>19</v>
      </c>
      <c r="F210" s="151" t="s">
        <v>3849</v>
      </c>
      <c r="H210" s="152">
        <v>8.9979999999999993</v>
      </c>
      <c r="I210" s="153"/>
      <c r="L210" s="149"/>
      <c r="M210" s="154"/>
      <c r="T210" s="155"/>
      <c r="AT210" s="150" t="s">
        <v>171</v>
      </c>
      <c r="AU210" s="150" t="s">
        <v>79</v>
      </c>
      <c r="AV210" s="12" t="s">
        <v>79</v>
      </c>
      <c r="AW210" s="12" t="s">
        <v>31</v>
      </c>
      <c r="AX210" s="12" t="s">
        <v>69</v>
      </c>
      <c r="AY210" s="150" t="s">
        <v>160</v>
      </c>
    </row>
    <row r="211" spans="2:65" s="12" customFormat="1" ht="11.25">
      <c r="B211" s="149"/>
      <c r="D211" s="145" t="s">
        <v>171</v>
      </c>
      <c r="E211" s="150" t="s">
        <v>19</v>
      </c>
      <c r="F211" s="151" t="s">
        <v>3850</v>
      </c>
      <c r="H211" s="152">
        <v>13.17</v>
      </c>
      <c r="I211" s="153"/>
      <c r="L211" s="149"/>
      <c r="M211" s="154"/>
      <c r="T211" s="155"/>
      <c r="AT211" s="150" t="s">
        <v>171</v>
      </c>
      <c r="AU211" s="150" t="s">
        <v>79</v>
      </c>
      <c r="AV211" s="12" t="s">
        <v>79</v>
      </c>
      <c r="AW211" s="12" t="s">
        <v>31</v>
      </c>
      <c r="AX211" s="12" t="s">
        <v>69</v>
      </c>
      <c r="AY211" s="150" t="s">
        <v>160</v>
      </c>
    </row>
    <row r="212" spans="2:65" s="12" customFormat="1" ht="11.25">
      <c r="B212" s="149"/>
      <c r="D212" s="145" t="s">
        <v>171</v>
      </c>
      <c r="E212" s="150" t="s">
        <v>19</v>
      </c>
      <c r="F212" s="151" t="s">
        <v>3813</v>
      </c>
      <c r="H212" s="152">
        <v>0.03</v>
      </c>
      <c r="I212" s="153"/>
      <c r="L212" s="149"/>
      <c r="M212" s="154"/>
      <c r="T212" s="155"/>
      <c r="AT212" s="150" t="s">
        <v>171</v>
      </c>
      <c r="AU212" s="150" t="s">
        <v>79</v>
      </c>
      <c r="AV212" s="12" t="s">
        <v>79</v>
      </c>
      <c r="AW212" s="12" t="s">
        <v>31</v>
      </c>
      <c r="AX212" s="12" t="s">
        <v>69</v>
      </c>
      <c r="AY212" s="150" t="s">
        <v>160</v>
      </c>
    </row>
    <row r="213" spans="2:65" s="13" customFormat="1" ht="11.25">
      <c r="B213" s="156"/>
      <c r="D213" s="145" t="s">
        <v>171</v>
      </c>
      <c r="E213" s="157" t="s">
        <v>19</v>
      </c>
      <c r="F213" s="158" t="s">
        <v>184</v>
      </c>
      <c r="H213" s="159">
        <v>41.77</v>
      </c>
      <c r="I213" s="160"/>
      <c r="L213" s="156"/>
      <c r="M213" s="161"/>
      <c r="T213" s="162"/>
      <c r="AT213" s="157" t="s">
        <v>171</v>
      </c>
      <c r="AU213" s="157" t="s">
        <v>79</v>
      </c>
      <c r="AV213" s="13" t="s">
        <v>167</v>
      </c>
      <c r="AW213" s="13" t="s">
        <v>31</v>
      </c>
      <c r="AX213" s="13" t="s">
        <v>77</v>
      </c>
      <c r="AY213" s="157" t="s">
        <v>160</v>
      </c>
    </row>
    <row r="214" spans="2:65" s="1" customFormat="1" ht="24.2" customHeight="1">
      <c r="B214" s="33"/>
      <c r="C214" s="132" t="s">
        <v>324</v>
      </c>
      <c r="D214" s="132" t="s">
        <v>162</v>
      </c>
      <c r="E214" s="133" t="s">
        <v>3774</v>
      </c>
      <c r="F214" s="134" t="s">
        <v>3775</v>
      </c>
      <c r="G214" s="135" t="s">
        <v>233</v>
      </c>
      <c r="H214" s="136">
        <v>19.571999999999999</v>
      </c>
      <c r="I214" s="137"/>
      <c r="J214" s="138">
        <f>ROUND(I214*H214,2)</f>
        <v>0</v>
      </c>
      <c r="K214" s="134" t="s">
        <v>19</v>
      </c>
      <c r="L214" s="33"/>
      <c r="M214" s="139" t="s">
        <v>19</v>
      </c>
      <c r="N214" s="140" t="s">
        <v>40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167</v>
      </c>
      <c r="AT214" s="143" t="s">
        <v>162</v>
      </c>
      <c r="AU214" s="143" t="s">
        <v>79</v>
      </c>
      <c r="AY214" s="18" t="s">
        <v>160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77</v>
      </c>
      <c r="BK214" s="144">
        <f>ROUND(I214*H214,2)</f>
        <v>0</v>
      </c>
      <c r="BL214" s="18" t="s">
        <v>167</v>
      </c>
      <c r="BM214" s="143" t="s">
        <v>3851</v>
      </c>
    </row>
    <row r="215" spans="2:65" s="1" customFormat="1" ht="11.25">
      <c r="B215" s="33"/>
      <c r="D215" s="145" t="s">
        <v>169</v>
      </c>
      <c r="F215" s="146" t="s">
        <v>3775</v>
      </c>
      <c r="I215" s="147"/>
      <c r="L215" s="33"/>
      <c r="M215" s="148"/>
      <c r="T215" s="54"/>
      <c r="AT215" s="18" t="s">
        <v>169</v>
      </c>
      <c r="AU215" s="18" t="s">
        <v>79</v>
      </c>
    </row>
    <row r="216" spans="2:65" s="12" customFormat="1" ht="11.25">
      <c r="B216" s="149"/>
      <c r="D216" s="145" t="s">
        <v>171</v>
      </c>
      <c r="E216" s="150" t="s">
        <v>19</v>
      </c>
      <c r="F216" s="151" t="s">
        <v>3852</v>
      </c>
      <c r="H216" s="152">
        <v>19.571999999999999</v>
      </c>
      <c r="I216" s="153"/>
      <c r="L216" s="149"/>
      <c r="M216" s="154"/>
      <c r="T216" s="155"/>
      <c r="AT216" s="150" t="s">
        <v>171</v>
      </c>
      <c r="AU216" s="150" t="s">
        <v>79</v>
      </c>
      <c r="AV216" s="12" t="s">
        <v>79</v>
      </c>
      <c r="AW216" s="12" t="s">
        <v>31</v>
      </c>
      <c r="AX216" s="12" t="s">
        <v>77</v>
      </c>
      <c r="AY216" s="150" t="s">
        <v>160</v>
      </c>
    </row>
    <row r="217" spans="2:65" s="1" customFormat="1" ht="24.2" customHeight="1">
      <c r="B217" s="33"/>
      <c r="C217" s="132" t="s">
        <v>338</v>
      </c>
      <c r="D217" s="132" t="s">
        <v>162</v>
      </c>
      <c r="E217" s="133" t="s">
        <v>3816</v>
      </c>
      <c r="F217" s="134" t="s">
        <v>3817</v>
      </c>
      <c r="G217" s="135" t="s">
        <v>233</v>
      </c>
      <c r="H217" s="136">
        <v>15.224</v>
      </c>
      <c r="I217" s="137"/>
      <c r="J217" s="138">
        <f>ROUND(I217*H217,2)</f>
        <v>0</v>
      </c>
      <c r="K217" s="134" t="s">
        <v>19</v>
      </c>
      <c r="L217" s="33"/>
      <c r="M217" s="139" t="s">
        <v>19</v>
      </c>
      <c r="N217" s="140" t="s">
        <v>40</v>
      </c>
      <c r="P217" s="141">
        <f>O217*H217</f>
        <v>0</v>
      </c>
      <c r="Q217" s="141">
        <v>0</v>
      </c>
      <c r="R217" s="141">
        <f>Q217*H217</f>
        <v>0</v>
      </c>
      <c r="S217" s="141">
        <v>0</v>
      </c>
      <c r="T217" s="142">
        <f>S217*H217</f>
        <v>0</v>
      </c>
      <c r="AR217" s="143" t="s">
        <v>167</v>
      </c>
      <c r="AT217" s="143" t="s">
        <v>162</v>
      </c>
      <c r="AU217" s="143" t="s">
        <v>79</v>
      </c>
      <c r="AY217" s="18" t="s">
        <v>160</v>
      </c>
      <c r="BE217" s="144">
        <f>IF(N217="základní",J217,0)</f>
        <v>0</v>
      </c>
      <c r="BF217" s="144">
        <f>IF(N217="snížená",J217,0)</f>
        <v>0</v>
      </c>
      <c r="BG217" s="144">
        <f>IF(N217="zákl. přenesená",J217,0)</f>
        <v>0</v>
      </c>
      <c r="BH217" s="144">
        <f>IF(N217="sníž. přenesená",J217,0)</f>
        <v>0</v>
      </c>
      <c r="BI217" s="144">
        <f>IF(N217="nulová",J217,0)</f>
        <v>0</v>
      </c>
      <c r="BJ217" s="18" t="s">
        <v>77</v>
      </c>
      <c r="BK217" s="144">
        <f>ROUND(I217*H217,2)</f>
        <v>0</v>
      </c>
      <c r="BL217" s="18" t="s">
        <v>167</v>
      </c>
      <c r="BM217" s="143" t="s">
        <v>3853</v>
      </c>
    </row>
    <row r="218" spans="2:65" s="1" customFormat="1" ht="19.5">
      <c r="B218" s="33"/>
      <c r="D218" s="145" t="s">
        <v>169</v>
      </c>
      <c r="F218" s="146" t="s">
        <v>3817</v>
      </c>
      <c r="I218" s="147"/>
      <c r="L218" s="33"/>
      <c r="M218" s="148"/>
      <c r="T218" s="54"/>
      <c r="AT218" s="18" t="s">
        <v>169</v>
      </c>
      <c r="AU218" s="18" t="s">
        <v>79</v>
      </c>
    </row>
    <row r="219" spans="2:65" s="12" customFormat="1" ht="11.25">
      <c r="B219" s="149"/>
      <c r="D219" s="145" t="s">
        <v>171</v>
      </c>
      <c r="E219" s="150" t="s">
        <v>19</v>
      </c>
      <c r="F219" s="151" t="s">
        <v>3854</v>
      </c>
      <c r="H219" s="152">
        <v>15.224</v>
      </c>
      <c r="I219" s="153"/>
      <c r="L219" s="149"/>
      <c r="M219" s="154"/>
      <c r="T219" s="155"/>
      <c r="AT219" s="150" t="s">
        <v>171</v>
      </c>
      <c r="AU219" s="150" t="s">
        <v>79</v>
      </c>
      <c r="AV219" s="12" t="s">
        <v>79</v>
      </c>
      <c r="AW219" s="12" t="s">
        <v>31</v>
      </c>
      <c r="AX219" s="12" t="s">
        <v>77</v>
      </c>
      <c r="AY219" s="150" t="s">
        <v>160</v>
      </c>
    </row>
    <row r="220" spans="2:65" s="11" customFormat="1" ht="22.9" customHeight="1">
      <c r="B220" s="120"/>
      <c r="D220" s="121" t="s">
        <v>68</v>
      </c>
      <c r="E220" s="130" t="s">
        <v>107</v>
      </c>
      <c r="F220" s="130" t="s">
        <v>108</v>
      </c>
      <c r="I220" s="123"/>
      <c r="J220" s="131">
        <f>BK220</f>
        <v>0</v>
      </c>
      <c r="L220" s="120"/>
      <c r="M220" s="125"/>
      <c r="P220" s="126">
        <f>SUM(P221:P237)</f>
        <v>0</v>
      </c>
      <c r="R220" s="126">
        <f>SUM(R221:R237)</f>
        <v>0</v>
      </c>
      <c r="T220" s="127">
        <f>SUM(T221:T237)</f>
        <v>0</v>
      </c>
      <c r="AR220" s="121" t="s">
        <v>77</v>
      </c>
      <c r="AT220" s="128" t="s">
        <v>68</v>
      </c>
      <c r="AU220" s="128" t="s">
        <v>77</v>
      </c>
      <c r="AY220" s="121" t="s">
        <v>160</v>
      </c>
      <c r="BK220" s="129">
        <f>SUM(BK221:BK237)</f>
        <v>0</v>
      </c>
    </row>
    <row r="221" spans="2:65" s="1" customFormat="1" ht="24.2" customHeight="1">
      <c r="B221" s="33"/>
      <c r="C221" s="132" t="s">
        <v>344</v>
      </c>
      <c r="D221" s="132" t="s">
        <v>162</v>
      </c>
      <c r="E221" s="133" t="s">
        <v>3816</v>
      </c>
      <c r="F221" s="134" t="s">
        <v>3817</v>
      </c>
      <c r="G221" s="135" t="s">
        <v>233</v>
      </c>
      <c r="H221" s="136">
        <v>224.102</v>
      </c>
      <c r="I221" s="137"/>
      <c r="J221" s="138">
        <f>ROUND(I221*H221,2)</f>
        <v>0</v>
      </c>
      <c r="K221" s="134" t="s">
        <v>19</v>
      </c>
      <c r="L221" s="33"/>
      <c r="M221" s="139" t="s">
        <v>19</v>
      </c>
      <c r="N221" s="140" t="s">
        <v>40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167</v>
      </c>
      <c r="AT221" s="143" t="s">
        <v>162</v>
      </c>
      <c r="AU221" s="143" t="s">
        <v>79</v>
      </c>
      <c r="AY221" s="18" t="s">
        <v>160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77</v>
      </c>
      <c r="BK221" s="144">
        <f>ROUND(I221*H221,2)</f>
        <v>0</v>
      </c>
      <c r="BL221" s="18" t="s">
        <v>167</v>
      </c>
      <c r="BM221" s="143" t="s">
        <v>3855</v>
      </c>
    </row>
    <row r="222" spans="2:65" s="1" customFormat="1" ht="19.5">
      <c r="B222" s="33"/>
      <c r="D222" s="145" t="s">
        <v>169</v>
      </c>
      <c r="F222" s="146" t="s">
        <v>3817</v>
      </c>
      <c r="I222" s="147"/>
      <c r="L222" s="33"/>
      <c r="M222" s="148"/>
      <c r="T222" s="54"/>
      <c r="AT222" s="18" t="s">
        <v>169</v>
      </c>
      <c r="AU222" s="18" t="s">
        <v>79</v>
      </c>
    </row>
    <row r="223" spans="2:65" s="12" customFormat="1" ht="11.25">
      <c r="B223" s="149"/>
      <c r="D223" s="145" t="s">
        <v>171</v>
      </c>
      <c r="E223" s="150" t="s">
        <v>19</v>
      </c>
      <c r="F223" s="151" t="s">
        <v>3856</v>
      </c>
      <c r="H223" s="152">
        <v>224.102</v>
      </c>
      <c r="I223" s="153"/>
      <c r="L223" s="149"/>
      <c r="M223" s="154"/>
      <c r="T223" s="155"/>
      <c r="AT223" s="150" t="s">
        <v>171</v>
      </c>
      <c r="AU223" s="150" t="s">
        <v>79</v>
      </c>
      <c r="AV223" s="12" t="s">
        <v>79</v>
      </c>
      <c r="AW223" s="12" t="s">
        <v>31</v>
      </c>
      <c r="AX223" s="12" t="s">
        <v>69</v>
      </c>
      <c r="AY223" s="150" t="s">
        <v>160</v>
      </c>
    </row>
    <row r="224" spans="2:65" s="13" customFormat="1" ht="11.25">
      <c r="B224" s="156"/>
      <c r="D224" s="145" t="s">
        <v>171</v>
      </c>
      <c r="E224" s="157" t="s">
        <v>19</v>
      </c>
      <c r="F224" s="158" t="s">
        <v>184</v>
      </c>
      <c r="H224" s="159">
        <v>224.102</v>
      </c>
      <c r="I224" s="160"/>
      <c r="L224" s="156"/>
      <c r="M224" s="161"/>
      <c r="T224" s="162"/>
      <c r="AT224" s="157" t="s">
        <v>171</v>
      </c>
      <c r="AU224" s="157" t="s">
        <v>79</v>
      </c>
      <c r="AV224" s="13" t="s">
        <v>167</v>
      </c>
      <c r="AW224" s="13" t="s">
        <v>31</v>
      </c>
      <c r="AX224" s="13" t="s">
        <v>77</v>
      </c>
      <c r="AY224" s="157" t="s">
        <v>160</v>
      </c>
    </row>
    <row r="225" spans="2:65" s="1" customFormat="1" ht="24.2" customHeight="1">
      <c r="B225" s="33"/>
      <c r="C225" s="132" t="s">
        <v>357</v>
      </c>
      <c r="D225" s="132" t="s">
        <v>162</v>
      </c>
      <c r="E225" s="133" t="s">
        <v>3805</v>
      </c>
      <c r="F225" s="134" t="s">
        <v>3806</v>
      </c>
      <c r="G225" s="135" t="s">
        <v>233</v>
      </c>
      <c r="H225" s="136">
        <v>27.074000000000002</v>
      </c>
      <c r="I225" s="137"/>
      <c r="J225" s="138">
        <f>ROUND(I225*H225,2)</f>
        <v>0</v>
      </c>
      <c r="K225" s="134" t="s">
        <v>19</v>
      </c>
      <c r="L225" s="33"/>
      <c r="M225" s="139" t="s">
        <v>19</v>
      </c>
      <c r="N225" s="140" t="s">
        <v>40</v>
      </c>
      <c r="P225" s="141">
        <f>O225*H225</f>
        <v>0</v>
      </c>
      <c r="Q225" s="141">
        <v>0</v>
      </c>
      <c r="R225" s="141">
        <f>Q225*H225</f>
        <v>0</v>
      </c>
      <c r="S225" s="141">
        <v>0</v>
      </c>
      <c r="T225" s="142">
        <f>S225*H225</f>
        <v>0</v>
      </c>
      <c r="AR225" s="143" t="s">
        <v>167</v>
      </c>
      <c r="AT225" s="143" t="s">
        <v>162</v>
      </c>
      <c r="AU225" s="143" t="s">
        <v>79</v>
      </c>
      <c r="AY225" s="18" t="s">
        <v>160</v>
      </c>
      <c r="BE225" s="144">
        <f>IF(N225="základní",J225,0)</f>
        <v>0</v>
      </c>
      <c r="BF225" s="144">
        <f>IF(N225="snížená",J225,0)</f>
        <v>0</v>
      </c>
      <c r="BG225" s="144">
        <f>IF(N225="zákl. přenesená",J225,0)</f>
        <v>0</v>
      </c>
      <c r="BH225" s="144">
        <f>IF(N225="sníž. přenesená",J225,0)</f>
        <v>0</v>
      </c>
      <c r="BI225" s="144">
        <f>IF(N225="nulová",J225,0)</f>
        <v>0</v>
      </c>
      <c r="BJ225" s="18" t="s">
        <v>77</v>
      </c>
      <c r="BK225" s="144">
        <f>ROUND(I225*H225,2)</f>
        <v>0</v>
      </c>
      <c r="BL225" s="18" t="s">
        <v>167</v>
      </c>
      <c r="BM225" s="143" t="s">
        <v>3857</v>
      </c>
    </row>
    <row r="226" spans="2:65" s="1" customFormat="1" ht="11.25">
      <c r="B226" s="33"/>
      <c r="D226" s="145" t="s">
        <v>169</v>
      </c>
      <c r="F226" s="146" t="s">
        <v>3806</v>
      </c>
      <c r="I226" s="147"/>
      <c r="L226" s="33"/>
      <c r="M226" s="148"/>
      <c r="T226" s="54"/>
      <c r="AT226" s="18" t="s">
        <v>169</v>
      </c>
      <c r="AU226" s="18" t="s">
        <v>79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3858</v>
      </c>
      <c r="H227" s="152">
        <v>21.885999999999999</v>
      </c>
      <c r="I227" s="153"/>
      <c r="L227" s="149"/>
      <c r="M227" s="154"/>
      <c r="T227" s="155"/>
      <c r="AT227" s="150" t="s">
        <v>171</v>
      </c>
      <c r="AU227" s="150" t="s">
        <v>79</v>
      </c>
      <c r="AV227" s="12" t="s">
        <v>79</v>
      </c>
      <c r="AW227" s="12" t="s">
        <v>31</v>
      </c>
      <c r="AX227" s="12" t="s">
        <v>69</v>
      </c>
      <c r="AY227" s="150" t="s">
        <v>160</v>
      </c>
    </row>
    <row r="228" spans="2:65" s="12" customFormat="1" ht="11.25">
      <c r="B228" s="149"/>
      <c r="D228" s="145" t="s">
        <v>171</v>
      </c>
      <c r="E228" s="150" t="s">
        <v>19</v>
      </c>
      <c r="F228" s="151" t="s">
        <v>3859</v>
      </c>
      <c r="H228" s="152">
        <v>5.1879999999999997</v>
      </c>
      <c r="I228" s="153"/>
      <c r="L228" s="149"/>
      <c r="M228" s="154"/>
      <c r="T228" s="155"/>
      <c r="AT228" s="150" t="s">
        <v>171</v>
      </c>
      <c r="AU228" s="150" t="s">
        <v>79</v>
      </c>
      <c r="AV228" s="12" t="s">
        <v>79</v>
      </c>
      <c r="AW228" s="12" t="s">
        <v>31</v>
      </c>
      <c r="AX228" s="12" t="s">
        <v>69</v>
      </c>
      <c r="AY228" s="150" t="s">
        <v>160</v>
      </c>
    </row>
    <row r="229" spans="2:65" s="13" customFormat="1" ht="11.25">
      <c r="B229" s="156"/>
      <c r="D229" s="145" t="s">
        <v>171</v>
      </c>
      <c r="E229" s="157" t="s">
        <v>19</v>
      </c>
      <c r="F229" s="158" t="s">
        <v>184</v>
      </c>
      <c r="H229" s="159">
        <v>27.073999999999998</v>
      </c>
      <c r="I229" s="160"/>
      <c r="L229" s="156"/>
      <c r="M229" s="161"/>
      <c r="T229" s="162"/>
      <c r="AT229" s="157" t="s">
        <v>171</v>
      </c>
      <c r="AU229" s="157" t="s">
        <v>79</v>
      </c>
      <c r="AV229" s="13" t="s">
        <v>167</v>
      </c>
      <c r="AW229" s="13" t="s">
        <v>31</v>
      </c>
      <c r="AX229" s="13" t="s">
        <v>77</v>
      </c>
      <c r="AY229" s="157" t="s">
        <v>160</v>
      </c>
    </row>
    <row r="230" spans="2:65" s="1" customFormat="1" ht="24.2" customHeight="1">
      <c r="B230" s="33"/>
      <c r="C230" s="132" t="s">
        <v>363</v>
      </c>
      <c r="D230" s="132" t="s">
        <v>162</v>
      </c>
      <c r="E230" s="133" t="s">
        <v>3774</v>
      </c>
      <c r="F230" s="134" t="s">
        <v>3775</v>
      </c>
      <c r="G230" s="135" t="s">
        <v>233</v>
      </c>
      <c r="H230" s="136">
        <v>9.9019999999999992</v>
      </c>
      <c r="I230" s="137"/>
      <c r="J230" s="138">
        <f>ROUND(I230*H230,2)</f>
        <v>0</v>
      </c>
      <c r="K230" s="134" t="s">
        <v>19</v>
      </c>
      <c r="L230" s="33"/>
      <c r="M230" s="139" t="s">
        <v>19</v>
      </c>
      <c r="N230" s="140" t="s">
        <v>40</v>
      </c>
      <c r="P230" s="141">
        <f>O230*H230</f>
        <v>0</v>
      </c>
      <c r="Q230" s="141">
        <v>0</v>
      </c>
      <c r="R230" s="141">
        <f>Q230*H230</f>
        <v>0</v>
      </c>
      <c r="S230" s="141">
        <v>0</v>
      </c>
      <c r="T230" s="142">
        <f>S230*H230</f>
        <v>0</v>
      </c>
      <c r="AR230" s="143" t="s">
        <v>167</v>
      </c>
      <c r="AT230" s="143" t="s">
        <v>162</v>
      </c>
      <c r="AU230" s="143" t="s">
        <v>79</v>
      </c>
      <c r="AY230" s="18" t="s">
        <v>160</v>
      </c>
      <c r="BE230" s="144">
        <f>IF(N230="základní",J230,0)</f>
        <v>0</v>
      </c>
      <c r="BF230" s="144">
        <f>IF(N230="snížená",J230,0)</f>
        <v>0</v>
      </c>
      <c r="BG230" s="144">
        <f>IF(N230="zákl. přenesená",J230,0)</f>
        <v>0</v>
      </c>
      <c r="BH230" s="144">
        <f>IF(N230="sníž. přenesená",J230,0)</f>
        <v>0</v>
      </c>
      <c r="BI230" s="144">
        <f>IF(N230="nulová",J230,0)</f>
        <v>0</v>
      </c>
      <c r="BJ230" s="18" t="s">
        <v>77</v>
      </c>
      <c r="BK230" s="144">
        <f>ROUND(I230*H230,2)</f>
        <v>0</v>
      </c>
      <c r="BL230" s="18" t="s">
        <v>167</v>
      </c>
      <c r="BM230" s="143" t="s">
        <v>3860</v>
      </c>
    </row>
    <row r="231" spans="2:65" s="1" customFormat="1" ht="11.25">
      <c r="B231" s="33"/>
      <c r="D231" s="145" t="s">
        <v>169</v>
      </c>
      <c r="F231" s="146" t="s">
        <v>3775</v>
      </c>
      <c r="I231" s="147"/>
      <c r="L231" s="33"/>
      <c r="M231" s="148"/>
      <c r="T231" s="54"/>
      <c r="AT231" s="18" t="s">
        <v>169</v>
      </c>
      <c r="AU231" s="18" t="s">
        <v>79</v>
      </c>
    </row>
    <row r="232" spans="2:65" s="12" customFormat="1" ht="11.25">
      <c r="B232" s="149"/>
      <c r="D232" s="145" t="s">
        <v>171</v>
      </c>
      <c r="E232" s="150" t="s">
        <v>19</v>
      </c>
      <c r="F232" s="151" t="s">
        <v>3861</v>
      </c>
      <c r="H232" s="152">
        <v>5.2750000000000004</v>
      </c>
      <c r="I232" s="153"/>
      <c r="L232" s="149"/>
      <c r="M232" s="154"/>
      <c r="T232" s="155"/>
      <c r="AT232" s="150" t="s">
        <v>171</v>
      </c>
      <c r="AU232" s="150" t="s">
        <v>79</v>
      </c>
      <c r="AV232" s="12" t="s">
        <v>79</v>
      </c>
      <c r="AW232" s="12" t="s">
        <v>31</v>
      </c>
      <c r="AX232" s="12" t="s">
        <v>69</v>
      </c>
      <c r="AY232" s="150" t="s">
        <v>160</v>
      </c>
    </row>
    <row r="233" spans="2:65" s="12" customFormat="1" ht="11.25">
      <c r="B233" s="149"/>
      <c r="D233" s="145" t="s">
        <v>171</v>
      </c>
      <c r="E233" s="150" t="s">
        <v>19</v>
      </c>
      <c r="F233" s="151" t="s">
        <v>3862</v>
      </c>
      <c r="H233" s="152">
        <v>4.6269999999999998</v>
      </c>
      <c r="I233" s="153"/>
      <c r="L233" s="149"/>
      <c r="M233" s="154"/>
      <c r="T233" s="155"/>
      <c r="AT233" s="150" t="s">
        <v>171</v>
      </c>
      <c r="AU233" s="150" t="s">
        <v>79</v>
      </c>
      <c r="AV233" s="12" t="s">
        <v>79</v>
      </c>
      <c r="AW233" s="12" t="s">
        <v>31</v>
      </c>
      <c r="AX233" s="12" t="s">
        <v>69</v>
      </c>
      <c r="AY233" s="150" t="s">
        <v>160</v>
      </c>
    </row>
    <row r="234" spans="2:65" s="13" customFormat="1" ht="11.25">
      <c r="B234" s="156"/>
      <c r="D234" s="145" t="s">
        <v>171</v>
      </c>
      <c r="E234" s="157" t="s">
        <v>19</v>
      </c>
      <c r="F234" s="158" t="s">
        <v>184</v>
      </c>
      <c r="H234" s="159">
        <v>9.902000000000001</v>
      </c>
      <c r="I234" s="160"/>
      <c r="L234" s="156"/>
      <c r="M234" s="161"/>
      <c r="T234" s="162"/>
      <c r="AT234" s="157" t="s">
        <v>171</v>
      </c>
      <c r="AU234" s="157" t="s">
        <v>79</v>
      </c>
      <c r="AV234" s="13" t="s">
        <v>167</v>
      </c>
      <c r="AW234" s="13" t="s">
        <v>31</v>
      </c>
      <c r="AX234" s="13" t="s">
        <v>77</v>
      </c>
      <c r="AY234" s="157" t="s">
        <v>160</v>
      </c>
    </row>
    <row r="235" spans="2:65" s="1" customFormat="1" ht="24.2" customHeight="1">
      <c r="B235" s="33"/>
      <c r="C235" s="132" t="s">
        <v>373</v>
      </c>
      <c r="D235" s="132" t="s">
        <v>162</v>
      </c>
      <c r="E235" s="133" t="s">
        <v>3816</v>
      </c>
      <c r="F235" s="134" t="s">
        <v>3817</v>
      </c>
      <c r="G235" s="135" t="s">
        <v>233</v>
      </c>
      <c r="H235" s="136">
        <v>2.11</v>
      </c>
      <c r="I235" s="137"/>
      <c r="J235" s="138">
        <f>ROUND(I235*H235,2)</f>
        <v>0</v>
      </c>
      <c r="K235" s="134" t="s">
        <v>19</v>
      </c>
      <c r="L235" s="33"/>
      <c r="M235" s="139" t="s">
        <v>19</v>
      </c>
      <c r="N235" s="140" t="s">
        <v>40</v>
      </c>
      <c r="P235" s="141">
        <f>O235*H235</f>
        <v>0</v>
      </c>
      <c r="Q235" s="141">
        <v>0</v>
      </c>
      <c r="R235" s="141">
        <f>Q235*H235</f>
        <v>0</v>
      </c>
      <c r="S235" s="141">
        <v>0</v>
      </c>
      <c r="T235" s="142">
        <f>S235*H235</f>
        <v>0</v>
      </c>
      <c r="AR235" s="143" t="s">
        <v>167</v>
      </c>
      <c r="AT235" s="143" t="s">
        <v>162</v>
      </c>
      <c r="AU235" s="143" t="s">
        <v>79</v>
      </c>
      <c r="AY235" s="18" t="s">
        <v>160</v>
      </c>
      <c r="BE235" s="144">
        <f>IF(N235="základní",J235,0)</f>
        <v>0</v>
      </c>
      <c r="BF235" s="144">
        <f>IF(N235="snížená",J235,0)</f>
        <v>0</v>
      </c>
      <c r="BG235" s="144">
        <f>IF(N235="zákl. přenesená",J235,0)</f>
        <v>0</v>
      </c>
      <c r="BH235" s="144">
        <f>IF(N235="sníž. přenesená",J235,0)</f>
        <v>0</v>
      </c>
      <c r="BI235" s="144">
        <f>IF(N235="nulová",J235,0)</f>
        <v>0</v>
      </c>
      <c r="BJ235" s="18" t="s">
        <v>77</v>
      </c>
      <c r="BK235" s="144">
        <f>ROUND(I235*H235,2)</f>
        <v>0</v>
      </c>
      <c r="BL235" s="18" t="s">
        <v>167</v>
      </c>
      <c r="BM235" s="143" t="s">
        <v>3863</v>
      </c>
    </row>
    <row r="236" spans="2:65" s="1" customFormat="1" ht="19.5">
      <c r="B236" s="33"/>
      <c r="D236" s="145" t="s">
        <v>169</v>
      </c>
      <c r="F236" s="146" t="s">
        <v>3817</v>
      </c>
      <c r="I236" s="147"/>
      <c r="L236" s="33"/>
      <c r="M236" s="148"/>
      <c r="T236" s="54"/>
      <c r="AT236" s="18" t="s">
        <v>169</v>
      </c>
      <c r="AU236" s="18" t="s">
        <v>79</v>
      </c>
    </row>
    <row r="237" spans="2:65" s="12" customFormat="1" ht="11.25">
      <c r="B237" s="149"/>
      <c r="D237" s="145" t="s">
        <v>171</v>
      </c>
      <c r="E237" s="150" t="s">
        <v>19</v>
      </c>
      <c r="F237" s="151" t="s">
        <v>3864</v>
      </c>
      <c r="H237" s="152">
        <v>2.11</v>
      </c>
      <c r="I237" s="153"/>
      <c r="L237" s="149"/>
      <c r="M237" s="189"/>
      <c r="N237" s="190"/>
      <c r="O237" s="190"/>
      <c r="P237" s="190"/>
      <c r="Q237" s="190"/>
      <c r="R237" s="190"/>
      <c r="S237" s="190"/>
      <c r="T237" s="191"/>
      <c r="AT237" s="150" t="s">
        <v>171</v>
      </c>
      <c r="AU237" s="150" t="s">
        <v>79</v>
      </c>
      <c r="AV237" s="12" t="s">
        <v>79</v>
      </c>
      <c r="AW237" s="12" t="s">
        <v>31</v>
      </c>
      <c r="AX237" s="12" t="s">
        <v>77</v>
      </c>
      <c r="AY237" s="150" t="s">
        <v>160</v>
      </c>
    </row>
    <row r="238" spans="2:65" s="1" customFormat="1" ht="6.95" customHeight="1">
      <c r="B238" s="42"/>
      <c r="C238" s="43"/>
      <c r="D238" s="43"/>
      <c r="E238" s="43"/>
      <c r="F238" s="43"/>
      <c r="G238" s="43"/>
      <c r="H238" s="43"/>
      <c r="I238" s="43"/>
      <c r="J238" s="43"/>
      <c r="K238" s="43"/>
      <c r="L238" s="33"/>
    </row>
  </sheetData>
  <sheetProtection algorithmName="SHA-512" hashValue="tx8p8gdTboSYvD5aCrM94NKxNd0xB6x+zYeukwRc/E+GfeX7IbI4xOmxM7KwqHodMj+R24zxv9XyGUBeE8h/aQ==" saltValue="Rz15qESi0sQNzwzgEdBBDmPHSSdt4hxPQ9yhwNfZTwOsB5D2hDKu4LzGQCXHHAxbW0Ctr3+tLb1kOBDRG/HrXg==" spinCount="100000" sheet="1" objects="1" scenarios="1" formatColumns="0" formatRows="0" autoFilter="0"/>
  <autoFilter ref="C89:K237" xr:uid="{00000000-0009-0000-0000-00000F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pageSetUpPr fitToPage="1"/>
  </sheetPr>
  <dimension ref="B2:BM104"/>
  <sheetViews>
    <sheetView showGridLines="0" topLeftCell="A66" workbookViewId="0">
      <selection activeCell="J107" sqref="J107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126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ht="12" customHeight="1">
      <c r="B8" s="21"/>
      <c r="D8" s="28" t="s">
        <v>134</v>
      </c>
      <c r="L8" s="21"/>
    </row>
    <row r="9" spans="2:46" s="1" customFormat="1" ht="16.5" customHeight="1">
      <c r="B9" s="33"/>
      <c r="E9" s="333" t="s">
        <v>3749</v>
      </c>
      <c r="F9" s="335"/>
      <c r="G9" s="335"/>
      <c r="H9" s="335"/>
      <c r="L9" s="33"/>
    </row>
    <row r="10" spans="2:46" s="1" customFormat="1" ht="12" customHeight="1">
      <c r="B10" s="33"/>
      <c r="D10" s="28" t="s">
        <v>3865</v>
      </c>
      <c r="L10" s="33"/>
    </row>
    <row r="11" spans="2:46" s="1" customFormat="1" ht="16.5" customHeight="1">
      <c r="B11" s="33"/>
      <c r="E11" s="296" t="s">
        <v>3866</v>
      </c>
      <c r="F11" s="335"/>
      <c r="G11" s="335"/>
      <c r="H11" s="335"/>
      <c r="L11" s="33"/>
    </row>
    <row r="12" spans="2:46" s="1" customFormat="1" ht="11.25">
      <c r="B12" s="33"/>
      <c r="L12" s="33"/>
    </row>
    <row r="13" spans="2:46" s="1" customFormat="1" ht="12" customHeight="1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24. 1. 2025</v>
      </c>
      <c r="L14" s="33"/>
    </row>
    <row r="15" spans="2:46" s="1" customFormat="1" ht="10.9" customHeight="1">
      <c r="B15" s="33"/>
      <c r="L15" s="33"/>
    </row>
    <row r="16" spans="2:46" s="1" customFormat="1" ht="12" customHeight="1">
      <c r="B16" s="33"/>
      <c r="D16" s="28" t="s">
        <v>25</v>
      </c>
      <c r="I16" s="28" t="s">
        <v>26</v>
      </c>
      <c r="J16" s="26" t="s">
        <v>19</v>
      </c>
      <c r="L16" s="33"/>
    </row>
    <row r="17" spans="2:12" s="1" customFormat="1" ht="18" customHeight="1">
      <c r="B17" s="33"/>
      <c r="E17" s="26" t="s">
        <v>22</v>
      </c>
      <c r="I17" s="28" t="s">
        <v>27</v>
      </c>
      <c r="J17" s="26" t="s">
        <v>19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28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36" t="str">
        <f>'Rekapitulace stavby'!E14</f>
        <v>Vyplň údaj</v>
      </c>
      <c r="F20" s="302"/>
      <c r="G20" s="302"/>
      <c r="H20" s="302"/>
      <c r="I20" s="28" t="s">
        <v>27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30</v>
      </c>
      <c r="I22" s="28" t="s">
        <v>26</v>
      </c>
      <c r="J22" s="26" t="s">
        <v>19</v>
      </c>
      <c r="L22" s="33"/>
    </row>
    <row r="23" spans="2:12" s="1" customFormat="1" ht="18" customHeight="1">
      <c r="B23" s="33"/>
      <c r="E23" s="26" t="s">
        <v>22</v>
      </c>
      <c r="I23" s="28" t="s">
        <v>27</v>
      </c>
      <c r="J23" s="26" t="s">
        <v>19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32</v>
      </c>
      <c r="I25" s="28" t="s">
        <v>26</v>
      </c>
      <c r="J25" s="26" t="s">
        <v>19</v>
      </c>
      <c r="L25" s="33"/>
    </row>
    <row r="26" spans="2:12" s="1" customFormat="1" ht="18" customHeight="1">
      <c r="B26" s="33"/>
      <c r="E26" s="26" t="s">
        <v>22</v>
      </c>
      <c r="I26" s="28" t="s">
        <v>27</v>
      </c>
      <c r="J26" s="26" t="s">
        <v>19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33</v>
      </c>
      <c r="L28" s="33"/>
    </row>
    <row r="29" spans="2:12" s="7" customFormat="1" ht="16.5" customHeight="1">
      <c r="B29" s="92"/>
      <c r="E29" s="307" t="s">
        <v>19</v>
      </c>
      <c r="F29" s="307"/>
      <c r="G29" s="307"/>
      <c r="H29" s="307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35</v>
      </c>
      <c r="J32" s="64">
        <f>ROUND(J87,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37</v>
      </c>
      <c r="I34" s="36" t="s">
        <v>36</v>
      </c>
      <c r="J34" s="36" t="s">
        <v>38</v>
      </c>
      <c r="L34" s="33"/>
    </row>
    <row r="35" spans="2:12" s="1" customFormat="1" ht="14.45" customHeight="1">
      <c r="B35" s="33"/>
      <c r="D35" s="53" t="s">
        <v>39</v>
      </c>
      <c r="E35" s="28" t="s">
        <v>40</v>
      </c>
      <c r="F35" s="84">
        <f>ROUND((SUM(BE87:BE103)),  2)</f>
        <v>0</v>
      </c>
      <c r="I35" s="94">
        <v>0.21</v>
      </c>
      <c r="J35" s="84">
        <f>ROUND(((SUM(BE87:BE103))*I35),  2)</f>
        <v>0</v>
      </c>
      <c r="L35" s="33"/>
    </row>
    <row r="36" spans="2:12" s="1" customFormat="1" ht="14.45" customHeight="1">
      <c r="B36" s="33"/>
      <c r="E36" s="28" t="s">
        <v>41</v>
      </c>
      <c r="F36" s="84">
        <f>ROUND((SUM(BF87:BF103)),  2)</f>
        <v>0</v>
      </c>
      <c r="I36" s="94">
        <v>0.12</v>
      </c>
      <c r="J36" s="84">
        <f>ROUND(((SUM(BF87:BF103))*I36),  2)</f>
        <v>0</v>
      </c>
      <c r="L36" s="33"/>
    </row>
    <row r="37" spans="2:12" s="1" customFormat="1" ht="14.45" hidden="1" customHeight="1">
      <c r="B37" s="33"/>
      <c r="E37" s="28" t="s">
        <v>42</v>
      </c>
      <c r="F37" s="84">
        <f>ROUND((SUM(BG87:BG103)),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43</v>
      </c>
      <c r="F38" s="84">
        <f>ROUND((SUM(BH87:BH103)),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44</v>
      </c>
      <c r="F39" s="84">
        <f>ROUND((SUM(BI87:BI103)),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45</v>
      </c>
      <c r="E41" s="55"/>
      <c r="F41" s="55"/>
      <c r="G41" s="97" t="s">
        <v>46</v>
      </c>
      <c r="H41" s="98" t="s">
        <v>47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136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33" t="str">
        <f>E7</f>
        <v>Prostá rekonstrukce trati v úseku Chrastava - Hrádek nad Nisou</v>
      </c>
      <c r="F50" s="334"/>
      <c r="G50" s="334"/>
      <c r="H50" s="334"/>
      <c r="L50" s="33"/>
    </row>
    <row r="51" spans="2:47" ht="12" customHeight="1">
      <c r="B51" s="21"/>
      <c r="C51" s="28" t="s">
        <v>134</v>
      </c>
      <c r="L51" s="21"/>
    </row>
    <row r="52" spans="2:47" s="1" customFormat="1" ht="16.5" customHeight="1">
      <c r="B52" s="33"/>
      <c r="E52" s="333" t="s">
        <v>3749</v>
      </c>
      <c r="F52" s="335"/>
      <c r="G52" s="335"/>
      <c r="H52" s="335"/>
      <c r="L52" s="33"/>
    </row>
    <row r="53" spans="2:47" s="1" customFormat="1" ht="12" customHeight="1">
      <c r="B53" s="33"/>
      <c r="C53" s="28" t="s">
        <v>3865</v>
      </c>
      <c r="L53" s="33"/>
    </row>
    <row r="54" spans="2:47" s="1" customFormat="1" ht="16.5" customHeight="1">
      <c r="B54" s="33"/>
      <c r="E54" s="296" t="str">
        <f>E11</f>
        <v>SO 90-90.1 - Odpady_kategorizace</v>
      </c>
      <c r="F54" s="335"/>
      <c r="G54" s="335"/>
      <c r="H54" s="335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21</v>
      </c>
      <c r="F56" s="26" t="str">
        <f>F14</f>
        <v xml:space="preserve"> </v>
      </c>
      <c r="I56" s="28" t="s">
        <v>23</v>
      </c>
      <c r="J56" s="50" t="str">
        <f>IF(J14="","",J14)</f>
        <v>24. 1. 2025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25</v>
      </c>
      <c r="F58" s="26" t="str">
        <f>E17</f>
        <v xml:space="preserve"> </v>
      </c>
      <c r="I58" s="28" t="s">
        <v>30</v>
      </c>
      <c r="J58" s="31" t="str">
        <f>E23</f>
        <v xml:space="preserve"> </v>
      </c>
      <c r="L58" s="33"/>
    </row>
    <row r="59" spans="2:47" s="1" customFormat="1" ht="15.2" customHeight="1">
      <c r="B59" s="33"/>
      <c r="C59" s="28" t="s">
        <v>28</v>
      </c>
      <c r="F59" s="26" t="str">
        <f>IF(E20="","",E20)</f>
        <v>Vyplň údaj</v>
      </c>
      <c r="I59" s="28" t="s">
        <v>32</v>
      </c>
      <c r="J59" s="31" t="str">
        <f>E26</f>
        <v xml:space="preserve"> 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137</v>
      </c>
      <c r="D61" s="95"/>
      <c r="E61" s="95"/>
      <c r="F61" s="95"/>
      <c r="G61" s="95"/>
      <c r="H61" s="95"/>
      <c r="I61" s="95"/>
      <c r="J61" s="102" t="s">
        <v>138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67</v>
      </c>
      <c r="J63" s="64">
        <f>J87</f>
        <v>0</v>
      </c>
      <c r="L63" s="33"/>
      <c r="AU63" s="18" t="s">
        <v>139</v>
      </c>
    </row>
    <row r="64" spans="2:47" s="8" customFormat="1" ht="24.95" customHeight="1">
      <c r="B64" s="104"/>
      <c r="D64" s="105" t="s">
        <v>140</v>
      </c>
      <c r="E64" s="106"/>
      <c r="F64" s="106"/>
      <c r="G64" s="106"/>
      <c r="H64" s="106"/>
      <c r="I64" s="106"/>
      <c r="J64" s="107">
        <f>J88</f>
        <v>0</v>
      </c>
      <c r="L64" s="104"/>
    </row>
    <row r="65" spans="2:12" s="9" customFormat="1" ht="19.899999999999999" customHeight="1">
      <c r="B65" s="108"/>
      <c r="D65" s="109" t="s">
        <v>141</v>
      </c>
      <c r="E65" s="110"/>
      <c r="F65" s="110"/>
      <c r="G65" s="110"/>
      <c r="H65" s="110"/>
      <c r="I65" s="110"/>
      <c r="J65" s="111">
        <f>J89</f>
        <v>0</v>
      </c>
      <c r="L65" s="108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145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33" t="str">
        <f>E7</f>
        <v>Prostá rekonstrukce trati v úseku Chrastava - Hrádek nad Nisou</v>
      </c>
      <c r="F75" s="334"/>
      <c r="G75" s="334"/>
      <c r="H75" s="334"/>
      <c r="L75" s="33"/>
    </row>
    <row r="76" spans="2:12" ht="12" customHeight="1">
      <c r="B76" s="21"/>
      <c r="C76" s="28" t="s">
        <v>134</v>
      </c>
      <c r="L76" s="21"/>
    </row>
    <row r="77" spans="2:12" s="1" customFormat="1" ht="16.5" customHeight="1">
      <c r="B77" s="33"/>
      <c r="E77" s="333" t="s">
        <v>3749</v>
      </c>
      <c r="F77" s="335"/>
      <c r="G77" s="335"/>
      <c r="H77" s="335"/>
      <c r="L77" s="33"/>
    </row>
    <row r="78" spans="2:12" s="1" customFormat="1" ht="12" customHeight="1">
      <c r="B78" s="33"/>
      <c r="C78" s="28" t="s">
        <v>3865</v>
      </c>
      <c r="L78" s="33"/>
    </row>
    <row r="79" spans="2:12" s="1" customFormat="1" ht="16.5" customHeight="1">
      <c r="B79" s="33"/>
      <c r="E79" s="296" t="str">
        <f>E11</f>
        <v>SO 90-90.1 - Odpady_kategorizace</v>
      </c>
      <c r="F79" s="335"/>
      <c r="G79" s="335"/>
      <c r="H79" s="335"/>
      <c r="L79" s="33"/>
    </row>
    <row r="80" spans="2:12" s="1" customFormat="1" ht="6.95" customHeight="1">
      <c r="B80" s="33"/>
      <c r="L80" s="33"/>
    </row>
    <row r="81" spans="2:65" s="1" customFormat="1" ht="12" customHeight="1">
      <c r="B81" s="33"/>
      <c r="C81" s="28" t="s">
        <v>21</v>
      </c>
      <c r="F81" s="26" t="str">
        <f>F14</f>
        <v xml:space="preserve"> </v>
      </c>
      <c r="I81" s="28" t="s">
        <v>23</v>
      </c>
      <c r="J81" s="50" t="str">
        <f>IF(J14="","",J14)</f>
        <v>24. 1. 2025</v>
      </c>
      <c r="L81" s="33"/>
    </row>
    <row r="82" spans="2:65" s="1" customFormat="1" ht="6.95" customHeight="1">
      <c r="B82" s="33"/>
      <c r="L82" s="33"/>
    </row>
    <row r="83" spans="2:65" s="1" customFormat="1" ht="15.2" customHeight="1">
      <c r="B83" s="33"/>
      <c r="C83" s="28" t="s">
        <v>25</v>
      </c>
      <c r="F83" s="26" t="str">
        <f>E17</f>
        <v xml:space="preserve"> </v>
      </c>
      <c r="I83" s="28" t="s">
        <v>30</v>
      </c>
      <c r="J83" s="31" t="str">
        <f>E23</f>
        <v xml:space="preserve"> </v>
      </c>
      <c r="L83" s="33"/>
    </row>
    <row r="84" spans="2:65" s="1" customFormat="1" ht="15.2" customHeight="1">
      <c r="B84" s="33"/>
      <c r="C84" s="28" t="s">
        <v>28</v>
      </c>
      <c r="F84" s="26" t="str">
        <f>IF(E20="","",E20)</f>
        <v>Vyplň údaj</v>
      </c>
      <c r="I84" s="28" t="s">
        <v>32</v>
      </c>
      <c r="J84" s="31" t="str">
        <f>E26</f>
        <v xml:space="preserve"> </v>
      </c>
      <c r="L84" s="33"/>
    </row>
    <row r="85" spans="2:65" s="1" customFormat="1" ht="10.35" customHeight="1">
      <c r="B85" s="33"/>
      <c r="L85" s="33"/>
    </row>
    <row r="86" spans="2:65" s="10" customFormat="1" ht="29.25" customHeight="1">
      <c r="B86" s="112"/>
      <c r="C86" s="113" t="s">
        <v>146</v>
      </c>
      <c r="D86" s="114" t="s">
        <v>54</v>
      </c>
      <c r="E86" s="114" t="s">
        <v>50</v>
      </c>
      <c r="F86" s="114" t="s">
        <v>51</v>
      </c>
      <c r="G86" s="114" t="s">
        <v>147</v>
      </c>
      <c r="H86" s="114" t="s">
        <v>148</v>
      </c>
      <c r="I86" s="114" t="s">
        <v>149</v>
      </c>
      <c r="J86" s="114" t="s">
        <v>138</v>
      </c>
      <c r="K86" s="115" t="s">
        <v>150</v>
      </c>
      <c r="L86" s="112"/>
      <c r="M86" s="57" t="s">
        <v>19</v>
      </c>
      <c r="N86" s="58" t="s">
        <v>39</v>
      </c>
      <c r="O86" s="58" t="s">
        <v>151</v>
      </c>
      <c r="P86" s="58" t="s">
        <v>152</v>
      </c>
      <c r="Q86" s="58" t="s">
        <v>153</v>
      </c>
      <c r="R86" s="58" t="s">
        <v>154</v>
      </c>
      <c r="S86" s="58" t="s">
        <v>155</v>
      </c>
      <c r="T86" s="59" t="s">
        <v>156</v>
      </c>
    </row>
    <row r="87" spans="2:65" s="1" customFormat="1" ht="22.9" customHeight="1">
      <c r="B87" s="33"/>
      <c r="C87" s="62" t="s">
        <v>157</v>
      </c>
      <c r="J87" s="116">
        <f>BK87</f>
        <v>0</v>
      </c>
      <c r="L87" s="33"/>
      <c r="M87" s="60"/>
      <c r="N87" s="51"/>
      <c r="O87" s="51"/>
      <c r="P87" s="117">
        <f>P88</f>
        <v>0</v>
      </c>
      <c r="Q87" s="51"/>
      <c r="R87" s="117">
        <f>R88</f>
        <v>0</v>
      </c>
      <c r="S87" s="51"/>
      <c r="T87" s="118">
        <f>T88</f>
        <v>0</v>
      </c>
      <c r="AT87" s="18" t="s">
        <v>68</v>
      </c>
      <c r="AU87" s="18" t="s">
        <v>139</v>
      </c>
      <c r="BK87" s="119">
        <f>BK88</f>
        <v>0</v>
      </c>
    </row>
    <row r="88" spans="2:65" s="11" customFormat="1" ht="25.9" customHeight="1">
      <c r="B88" s="120"/>
      <c r="D88" s="121" t="s">
        <v>68</v>
      </c>
      <c r="E88" s="122" t="s">
        <v>158</v>
      </c>
      <c r="F88" s="122" t="s">
        <v>159</v>
      </c>
      <c r="I88" s="123"/>
      <c r="J88" s="124">
        <f>BK88</f>
        <v>0</v>
      </c>
      <c r="L88" s="120"/>
      <c r="M88" s="125"/>
      <c r="P88" s="126">
        <f>P89</f>
        <v>0</v>
      </c>
      <c r="R88" s="126">
        <f>R89</f>
        <v>0</v>
      </c>
      <c r="T88" s="127">
        <f>T89</f>
        <v>0</v>
      </c>
      <c r="AR88" s="121" t="s">
        <v>77</v>
      </c>
      <c r="AT88" s="128" t="s">
        <v>68</v>
      </c>
      <c r="AU88" s="128" t="s">
        <v>69</v>
      </c>
      <c r="AY88" s="121" t="s">
        <v>160</v>
      </c>
      <c r="BK88" s="129">
        <f>BK89</f>
        <v>0</v>
      </c>
    </row>
    <row r="89" spans="2:65" s="11" customFormat="1" ht="22.9" customHeight="1">
      <c r="B89" s="120"/>
      <c r="D89" s="121" t="s">
        <v>68</v>
      </c>
      <c r="E89" s="130" t="s">
        <v>77</v>
      </c>
      <c r="F89" s="130" t="s">
        <v>161</v>
      </c>
      <c r="I89" s="123"/>
      <c r="J89" s="131">
        <f>BK89</f>
        <v>0</v>
      </c>
      <c r="L89" s="120"/>
      <c r="M89" s="125"/>
      <c r="P89" s="126">
        <f>SUM(P90:P103)</f>
        <v>0</v>
      </c>
      <c r="R89" s="126">
        <f>SUM(R90:R103)</f>
        <v>0</v>
      </c>
      <c r="T89" s="127">
        <f>SUM(T90:T103)</f>
        <v>0</v>
      </c>
      <c r="AR89" s="121" t="s">
        <v>77</v>
      </c>
      <c r="AT89" s="128" t="s">
        <v>68</v>
      </c>
      <c r="AU89" s="128" t="s">
        <v>77</v>
      </c>
      <c r="AY89" s="121" t="s">
        <v>160</v>
      </c>
      <c r="BK89" s="129">
        <f>SUM(BK90:BK103)</f>
        <v>0</v>
      </c>
    </row>
    <row r="90" spans="2:65" s="1" customFormat="1" ht="16.5" customHeight="1">
      <c r="B90" s="33"/>
      <c r="C90" s="132" t="s">
        <v>77</v>
      </c>
      <c r="D90" s="132" t="s">
        <v>162</v>
      </c>
      <c r="E90" s="133" t="s">
        <v>3867</v>
      </c>
      <c r="F90" s="134" t="s">
        <v>3868</v>
      </c>
      <c r="G90" s="135" t="s">
        <v>233</v>
      </c>
      <c r="H90" s="136">
        <v>706.03399999999999</v>
      </c>
      <c r="I90" s="345">
        <v>0</v>
      </c>
      <c r="J90" s="138">
        <f>ROUND(I90*H90,2)</f>
        <v>0</v>
      </c>
      <c r="K90" s="134" t="s">
        <v>19</v>
      </c>
      <c r="L90" s="33"/>
      <c r="M90" s="139" t="s">
        <v>19</v>
      </c>
      <c r="N90" s="140" t="s">
        <v>40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167</v>
      </c>
      <c r="AT90" s="143" t="s">
        <v>162</v>
      </c>
      <c r="AU90" s="143" t="s">
        <v>79</v>
      </c>
      <c r="AY90" s="18" t="s">
        <v>160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8" t="s">
        <v>77</v>
      </c>
      <c r="BK90" s="144">
        <f>ROUND(I90*H90,2)</f>
        <v>0</v>
      </c>
      <c r="BL90" s="18" t="s">
        <v>167</v>
      </c>
      <c r="BM90" s="143" t="s">
        <v>3869</v>
      </c>
    </row>
    <row r="91" spans="2:65" s="1" customFormat="1" ht="11.25">
      <c r="B91" s="33"/>
      <c r="D91" s="145" t="s">
        <v>169</v>
      </c>
      <c r="F91" s="146" t="s">
        <v>3868</v>
      </c>
      <c r="I91" s="147"/>
      <c r="L91" s="33"/>
      <c r="M91" s="148"/>
      <c r="T91" s="54"/>
      <c r="AT91" s="18" t="s">
        <v>169</v>
      </c>
      <c r="AU91" s="18" t="s">
        <v>79</v>
      </c>
    </row>
    <row r="92" spans="2:65" s="1" customFormat="1" ht="16.5" customHeight="1">
      <c r="B92" s="33"/>
      <c r="C92" s="132" t="s">
        <v>79</v>
      </c>
      <c r="D92" s="132" t="s">
        <v>162</v>
      </c>
      <c r="E92" s="133" t="s">
        <v>3870</v>
      </c>
      <c r="F92" s="134" t="s">
        <v>3871</v>
      </c>
      <c r="G92" s="135" t="s">
        <v>233</v>
      </c>
      <c r="H92" s="136">
        <v>0.36799999999999999</v>
      </c>
      <c r="I92" s="345">
        <v>0</v>
      </c>
      <c r="J92" s="138">
        <f>ROUND(I92*H92,2)</f>
        <v>0</v>
      </c>
      <c r="K92" s="134" t="s">
        <v>19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167</v>
      </c>
      <c r="AT92" s="143" t="s">
        <v>162</v>
      </c>
      <c r="AU92" s="143" t="s">
        <v>79</v>
      </c>
      <c r="AY92" s="18" t="s">
        <v>160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77</v>
      </c>
      <c r="BK92" s="144">
        <f>ROUND(I92*H92,2)</f>
        <v>0</v>
      </c>
      <c r="BL92" s="18" t="s">
        <v>167</v>
      </c>
      <c r="BM92" s="143" t="s">
        <v>3872</v>
      </c>
    </row>
    <row r="93" spans="2:65" s="1" customFormat="1" ht="11.25">
      <c r="B93" s="33"/>
      <c r="D93" s="145" t="s">
        <v>169</v>
      </c>
      <c r="F93" s="146" t="s">
        <v>3871</v>
      </c>
      <c r="I93" s="147"/>
      <c r="L93" s="33"/>
      <c r="M93" s="148"/>
      <c r="T93" s="54"/>
      <c r="AT93" s="18" t="s">
        <v>169</v>
      </c>
      <c r="AU93" s="18" t="s">
        <v>79</v>
      </c>
    </row>
    <row r="94" spans="2:65" s="1" customFormat="1" ht="16.5" customHeight="1">
      <c r="B94" s="33"/>
      <c r="C94" s="132" t="s">
        <v>178</v>
      </c>
      <c r="D94" s="132" t="s">
        <v>162</v>
      </c>
      <c r="E94" s="133" t="s">
        <v>3873</v>
      </c>
      <c r="F94" s="134" t="s">
        <v>3874</v>
      </c>
      <c r="G94" s="135" t="s">
        <v>233</v>
      </c>
      <c r="H94" s="136">
        <v>2.173</v>
      </c>
      <c r="I94" s="345">
        <v>0</v>
      </c>
      <c r="J94" s="138">
        <f>ROUND(I94*H94,2)</f>
        <v>0</v>
      </c>
      <c r="K94" s="134" t="s">
        <v>19</v>
      </c>
      <c r="L94" s="33"/>
      <c r="M94" s="139" t="s">
        <v>19</v>
      </c>
      <c r="N94" s="140" t="s">
        <v>40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167</v>
      </c>
      <c r="AT94" s="143" t="s">
        <v>162</v>
      </c>
      <c r="AU94" s="143" t="s">
        <v>79</v>
      </c>
      <c r="AY94" s="18" t="s">
        <v>160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77</v>
      </c>
      <c r="BK94" s="144">
        <f>ROUND(I94*H94,2)</f>
        <v>0</v>
      </c>
      <c r="BL94" s="18" t="s">
        <v>167</v>
      </c>
      <c r="BM94" s="143" t="s">
        <v>3875</v>
      </c>
    </row>
    <row r="95" spans="2:65" s="1" customFormat="1" ht="11.25">
      <c r="B95" s="33"/>
      <c r="D95" s="145" t="s">
        <v>169</v>
      </c>
      <c r="F95" s="146" t="s">
        <v>3874</v>
      </c>
      <c r="I95" s="147"/>
      <c r="L95" s="33"/>
      <c r="M95" s="148"/>
      <c r="T95" s="54"/>
      <c r="AT95" s="18" t="s">
        <v>169</v>
      </c>
      <c r="AU95" s="18" t="s">
        <v>79</v>
      </c>
    </row>
    <row r="96" spans="2:65" s="1" customFormat="1" ht="16.5" customHeight="1">
      <c r="B96" s="33"/>
      <c r="C96" s="132" t="s">
        <v>167</v>
      </c>
      <c r="D96" s="132" t="s">
        <v>162</v>
      </c>
      <c r="E96" s="133" t="s">
        <v>3876</v>
      </c>
      <c r="F96" s="134" t="s">
        <v>3877</v>
      </c>
      <c r="G96" s="135" t="s">
        <v>233</v>
      </c>
      <c r="H96" s="136">
        <v>65.796999999999997</v>
      </c>
      <c r="I96" s="345">
        <v>0</v>
      </c>
      <c r="J96" s="138">
        <f>ROUND(I96*H96,2)</f>
        <v>0</v>
      </c>
      <c r="K96" s="134" t="s">
        <v>19</v>
      </c>
      <c r="L96" s="33"/>
      <c r="M96" s="139" t="s">
        <v>19</v>
      </c>
      <c r="N96" s="140" t="s">
        <v>40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167</v>
      </c>
      <c r="AT96" s="143" t="s">
        <v>162</v>
      </c>
      <c r="AU96" s="143" t="s">
        <v>79</v>
      </c>
      <c r="AY96" s="18" t="s">
        <v>160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77</v>
      </c>
      <c r="BK96" s="144">
        <f>ROUND(I96*H96,2)</f>
        <v>0</v>
      </c>
      <c r="BL96" s="18" t="s">
        <v>167</v>
      </c>
      <c r="BM96" s="143" t="s">
        <v>3878</v>
      </c>
    </row>
    <row r="97" spans="2:65" s="1" customFormat="1" ht="11.25">
      <c r="B97" s="33"/>
      <c r="D97" s="145" t="s">
        <v>169</v>
      </c>
      <c r="F97" s="146" t="s">
        <v>3879</v>
      </c>
      <c r="I97" s="147"/>
      <c r="L97" s="33"/>
      <c r="M97" s="148"/>
      <c r="T97" s="54"/>
      <c r="AT97" s="18" t="s">
        <v>169</v>
      </c>
      <c r="AU97" s="18" t="s">
        <v>79</v>
      </c>
    </row>
    <row r="98" spans="2:65" s="1" customFormat="1" ht="16.5" customHeight="1">
      <c r="B98" s="33"/>
      <c r="C98" s="132" t="s">
        <v>191</v>
      </c>
      <c r="D98" s="132" t="s">
        <v>162</v>
      </c>
      <c r="E98" s="133" t="s">
        <v>3880</v>
      </c>
      <c r="F98" s="134" t="s">
        <v>3881</v>
      </c>
      <c r="G98" s="135" t="s">
        <v>233</v>
      </c>
      <c r="H98" s="136">
        <v>16709.375</v>
      </c>
      <c r="I98" s="345">
        <v>0</v>
      </c>
      <c r="J98" s="138">
        <f>ROUND(I98*H98,2)</f>
        <v>0</v>
      </c>
      <c r="K98" s="134" t="s">
        <v>19</v>
      </c>
      <c r="L98" s="33"/>
      <c r="M98" s="139" t="s">
        <v>19</v>
      </c>
      <c r="N98" s="140" t="s">
        <v>40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167</v>
      </c>
      <c r="AT98" s="143" t="s">
        <v>162</v>
      </c>
      <c r="AU98" s="143" t="s">
        <v>79</v>
      </c>
      <c r="AY98" s="18" t="s">
        <v>160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77</v>
      </c>
      <c r="BK98" s="144">
        <f>ROUND(I98*H98,2)</f>
        <v>0</v>
      </c>
      <c r="BL98" s="18" t="s">
        <v>167</v>
      </c>
      <c r="BM98" s="143" t="s">
        <v>3882</v>
      </c>
    </row>
    <row r="99" spans="2:65" s="1" customFormat="1" ht="11.25">
      <c r="B99" s="33"/>
      <c r="D99" s="145" t="s">
        <v>169</v>
      </c>
      <c r="F99" s="146" t="s">
        <v>3881</v>
      </c>
      <c r="I99" s="147"/>
      <c r="L99" s="33"/>
      <c r="M99" s="148"/>
      <c r="T99" s="54"/>
      <c r="AT99" s="18" t="s">
        <v>169</v>
      </c>
      <c r="AU99" s="18" t="s">
        <v>79</v>
      </c>
    </row>
    <row r="100" spans="2:65" s="1" customFormat="1" ht="16.5" customHeight="1">
      <c r="B100" s="33"/>
      <c r="C100" s="132" t="s">
        <v>195</v>
      </c>
      <c r="D100" s="132" t="s">
        <v>162</v>
      </c>
      <c r="E100" s="133" t="s">
        <v>3883</v>
      </c>
      <c r="F100" s="134" t="s">
        <v>3884</v>
      </c>
      <c r="G100" s="135" t="s">
        <v>233</v>
      </c>
      <c r="H100" s="136">
        <v>13269.42</v>
      </c>
      <c r="I100" s="345">
        <v>0</v>
      </c>
      <c r="J100" s="138">
        <f>ROUND(I100*H100,2)</f>
        <v>0</v>
      </c>
      <c r="K100" s="134" t="s">
        <v>19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167</v>
      </c>
      <c r="AT100" s="143" t="s">
        <v>162</v>
      </c>
      <c r="AU100" s="143" t="s">
        <v>79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167</v>
      </c>
      <c r="BM100" s="143" t="s">
        <v>3885</v>
      </c>
    </row>
    <row r="101" spans="2:65" s="1" customFormat="1" ht="11.25">
      <c r="B101" s="33"/>
      <c r="D101" s="145" t="s">
        <v>169</v>
      </c>
      <c r="F101" s="146" t="s">
        <v>3884</v>
      </c>
      <c r="I101" s="147"/>
      <c r="L101" s="33"/>
      <c r="M101" s="148"/>
      <c r="T101" s="54"/>
      <c r="AT101" s="18" t="s">
        <v>169</v>
      </c>
      <c r="AU101" s="18" t="s">
        <v>79</v>
      </c>
    </row>
    <row r="102" spans="2:65" s="1" customFormat="1" ht="16.5" customHeight="1">
      <c r="B102" s="33"/>
      <c r="C102" s="132" t="s">
        <v>199</v>
      </c>
      <c r="D102" s="132" t="s">
        <v>162</v>
      </c>
      <c r="E102" s="133" t="s">
        <v>3886</v>
      </c>
      <c r="F102" s="134" t="s">
        <v>3887</v>
      </c>
      <c r="G102" s="135" t="s">
        <v>233</v>
      </c>
      <c r="H102" s="136">
        <v>145.38900000000001</v>
      </c>
      <c r="I102" s="345">
        <v>0</v>
      </c>
      <c r="J102" s="138">
        <f>ROUND(I102*H102,2)</f>
        <v>0</v>
      </c>
      <c r="K102" s="134" t="s">
        <v>19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167</v>
      </c>
      <c r="AT102" s="143" t="s">
        <v>162</v>
      </c>
      <c r="AU102" s="143" t="s">
        <v>79</v>
      </c>
      <c r="AY102" s="18" t="s">
        <v>160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77</v>
      </c>
      <c r="BK102" s="144">
        <f>ROUND(I102*H102,2)</f>
        <v>0</v>
      </c>
      <c r="BL102" s="18" t="s">
        <v>167</v>
      </c>
      <c r="BM102" s="143" t="s">
        <v>3888</v>
      </c>
    </row>
    <row r="103" spans="2:65" s="1" customFormat="1" ht="11.25">
      <c r="B103" s="33"/>
      <c r="D103" s="145" t="s">
        <v>169</v>
      </c>
      <c r="F103" s="146" t="s">
        <v>3887</v>
      </c>
      <c r="I103" s="147"/>
      <c r="L103" s="33"/>
      <c r="M103" s="195"/>
      <c r="N103" s="196"/>
      <c r="O103" s="196"/>
      <c r="P103" s="196"/>
      <c r="Q103" s="196"/>
      <c r="R103" s="196"/>
      <c r="S103" s="196"/>
      <c r="T103" s="197"/>
      <c r="AT103" s="18" t="s">
        <v>169</v>
      </c>
      <c r="AU103" s="18" t="s">
        <v>79</v>
      </c>
    </row>
    <row r="104" spans="2:65" s="1" customFormat="1" ht="6.95" customHeight="1">
      <c r="B104" s="42"/>
      <c r="C104" s="43"/>
      <c r="D104" s="43"/>
      <c r="E104" s="43"/>
      <c r="F104" s="43"/>
      <c r="G104" s="43"/>
      <c r="H104" s="43"/>
      <c r="I104" s="43"/>
      <c r="J104" s="43"/>
      <c r="K104" s="43"/>
      <c r="L104" s="33"/>
    </row>
  </sheetData>
  <sheetProtection algorithmName="SHA-512" hashValue="g4Xnx6UQsk13/Y7Z00/IPPY/caetXQpnpBaUoIhYlwgf9scMFreCgtrEuWqr7KEWWjLryzBtepw1TFXjVecweQ==" saltValue="xnxN9MUq2irDa7rSCYl2xQ==" spinCount="100000" sheet="1" objects="1" scenarios="1" formatColumns="0" formatRows="0" autoFilter="0"/>
  <autoFilter ref="C86:K103" xr:uid="{00000000-0009-0000-0000-000010000000}"/>
  <mergeCells count="12">
    <mergeCell ref="E79:H79"/>
    <mergeCell ref="L2:V2"/>
    <mergeCell ref="E50:H50"/>
    <mergeCell ref="E52:H52"/>
    <mergeCell ref="E54:H54"/>
    <mergeCell ref="E75:H75"/>
    <mergeCell ref="E77:H77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sheetPr>
    <pageSetUpPr fitToPage="1"/>
  </sheetPr>
  <dimension ref="B2:BM13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129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3889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ROUND((SUM(BE81:BE133)),  2)</f>
        <v>0</v>
      </c>
      <c r="I33" s="94">
        <v>0.21</v>
      </c>
      <c r="J33" s="84">
        <f>ROUND(((SUM(BE81:BE133))*I33),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ROUND((SUM(BF81:BF133)),  2)</f>
        <v>0</v>
      </c>
      <c r="I34" s="94">
        <v>0.12</v>
      </c>
      <c r="J34" s="84">
        <f>ROUND(((SUM(BF81:BF133))*I34),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ROUND((SUM(BG81:BG133)),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ROUND((SUM(BH81:BH133)),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ROUND((SUM(BI81:BI133)),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VON - Vedlejší a ostatní náklady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J81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587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2:47" s="9" customFormat="1" ht="19.899999999999999" customHeight="1">
      <c r="B61" s="108"/>
      <c r="D61" s="109" t="s">
        <v>144</v>
      </c>
      <c r="E61" s="110"/>
      <c r="F61" s="110"/>
      <c r="G61" s="110"/>
      <c r="H61" s="110"/>
      <c r="I61" s="110"/>
      <c r="J61" s="111">
        <f>J122</f>
        <v>0</v>
      </c>
      <c r="L61" s="108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145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16</v>
      </c>
      <c r="L70" s="33"/>
    </row>
    <row r="71" spans="2:20" s="1" customFormat="1" ht="16.5" customHeight="1">
      <c r="B71" s="33"/>
      <c r="E71" s="333" t="str">
        <f>E7</f>
        <v>Prostá rekonstrukce trati v úseku Chrastava - Hrádek nad Nisou</v>
      </c>
      <c r="F71" s="334"/>
      <c r="G71" s="334"/>
      <c r="H71" s="334"/>
      <c r="L71" s="33"/>
    </row>
    <row r="72" spans="2:20" s="1" customFormat="1" ht="12" customHeight="1">
      <c r="B72" s="33"/>
      <c r="C72" s="28" t="s">
        <v>134</v>
      </c>
      <c r="L72" s="33"/>
    </row>
    <row r="73" spans="2:20" s="1" customFormat="1" ht="16.5" customHeight="1">
      <c r="B73" s="33"/>
      <c r="E73" s="296" t="str">
        <f>E9</f>
        <v>VON - Vedlejší a ostatní náklady</v>
      </c>
      <c r="F73" s="335"/>
      <c r="G73" s="335"/>
      <c r="H73" s="335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 xml:space="preserve"> </v>
      </c>
      <c r="I75" s="28" t="s">
        <v>23</v>
      </c>
      <c r="J75" s="50" t="str">
        <f>IF(J12="","",J12)</f>
        <v>24. 1. 2025</v>
      </c>
      <c r="L75" s="33"/>
    </row>
    <row r="76" spans="2:20" s="1" customFormat="1" ht="6.95" customHeight="1">
      <c r="B76" s="33"/>
      <c r="L76" s="33"/>
    </row>
    <row r="77" spans="2:20" s="1" customFormat="1" ht="15.2" customHeight="1">
      <c r="B77" s="33"/>
      <c r="C77" s="28" t="s">
        <v>25</v>
      </c>
      <c r="F77" s="26" t="str">
        <f>E15</f>
        <v xml:space="preserve"> </v>
      </c>
      <c r="I77" s="28" t="s">
        <v>30</v>
      </c>
      <c r="J77" s="31" t="str">
        <f>E21</f>
        <v xml:space="preserve"> </v>
      </c>
      <c r="L77" s="33"/>
    </row>
    <row r="78" spans="2:20" s="1" customFormat="1" ht="15.2" customHeight="1">
      <c r="B78" s="33"/>
      <c r="C78" s="28" t="s">
        <v>28</v>
      </c>
      <c r="F78" s="26" t="str">
        <f>IF(E18="","",E18)</f>
        <v>Vyplň údaj</v>
      </c>
      <c r="I78" s="28" t="s">
        <v>32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12"/>
      <c r="C80" s="113" t="s">
        <v>146</v>
      </c>
      <c r="D80" s="114" t="s">
        <v>54</v>
      </c>
      <c r="E80" s="114" t="s">
        <v>50</v>
      </c>
      <c r="F80" s="114" t="s">
        <v>51</v>
      </c>
      <c r="G80" s="114" t="s">
        <v>147</v>
      </c>
      <c r="H80" s="114" t="s">
        <v>148</v>
      </c>
      <c r="I80" s="114" t="s">
        <v>149</v>
      </c>
      <c r="J80" s="114" t="s">
        <v>138</v>
      </c>
      <c r="K80" s="115" t="s">
        <v>150</v>
      </c>
      <c r="L80" s="112"/>
      <c r="M80" s="57" t="s">
        <v>19</v>
      </c>
      <c r="N80" s="58" t="s">
        <v>39</v>
      </c>
      <c r="O80" s="58" t="s">
        <v>151</v>
      </c>
      <c r="P80" s="58" t="s">
        <v>152</v>
      </c>
      <c r="Q80" s="58" t="s">
        <v>153</v>
      </c>
      <c r="R80" s="58" t="s">
        <v>154</v>
      </c>
      <c r="S80" s="58" t="s">
        <v>155</v>
      </c>
      <c r="T80" s="59" t="s">
        <v>156</v>
      </c>
    </row>
    <row r="81" spans="2:65" s="1" customFormat="1" ht="22.9" customHeight="1">
      <c r="B81" s="33"/>
      <c r="C81" s="62" t="s">
        <v>157</v>
      </c>
      <c r="J81" s="116">
        <f>BK81</f>
        <v>0</v>
      </c>
      <c r="L81" s="33"/>
      <c r="M81" s="60"/>
      <c r="N81" s="51"/>
      <c r="O81" s="51"/>
      <c r="P81" s="117">
        <f>P82</f>
        <v>0</v>
      </c>
      <c r="Q81" s="51"/>
      <c r="R81" s="117">
        <f>R82</f>
        <v>0</v>
      </c>
      <c r="S81" s="51"/>
      <c r="T81" s="118">
        <f>T82</f>
        <v>0</v>
      </c>
      <c r="AT81" s="18" t="s">
        <v>68</v>
      </c>
      <c r="AU81" s="18" t="s">
        <v>139</v>
      </c>
      <c r="BK81" s="119">
        <f>BK82</f>
        <v>0</v>
      </c>
    </row>
    <row r="82" spans="2:65" s="11" customFormat="1" ht="25.9" customHeight="1">
      <c r="B82" s="120"/>
      <c r="D82" s="121" t="s">
        <v>68</v>
      </c>
      <c r="E82" s="122" t="s">
        <v>603</v>
      </c>
      <c r="F82" s="122" t="s">
        <v>604</v>
      </c>
      <c r="I82" s="123"/>
      <c r="J82" s="124">
        <f>BK82</f>
        <v>0</v>
      </c>
      <c r="L82" s="120"/>
      <c r="M82" s="125"/>
      <c r="P82" s="126">
        <f>P83+SUM(P84:P122)</f>
        <v>0</v>
      </c>
      <c r="R82" s="126">
        <f>R83+SUM(R84:R122)</f>
        <v>0</v>
      </c>
      <c r="T82" s="127">
        <f>T83+SUM(T84:T122)</f>
        <v>0</v>
      </c>
      <c r="AR82" s="121" t="s">
        <v>191</v>
      </c>
      <c r="AT82" s="128" t="s">
        <v>68</v>
      </c>
      <c r="AU82" s="128" t="s">
        <v>69</v>
      </c>
      <c r="AY82" s="121" t="s">
        <v>160</v>
      </c>
      <c r="BK82" s="129">
        <f>BK83+SUM(BK84:BK122)</f>
        <v>0</v>
      </c>
    </row>
    <row r="83" spans="2:65" s="1" customFormat="1" ht="16.5" customHeight="1">
      <c r="B83" s="33"/>
      <c r="C83" s="132" t="s">
        <v>77</v>
      </c>
      <c r="D83" s="132" t="s">
        <v>162</v>
      </c>
      <c r="E83" s="133" t="s">
        <v>3890</v>
      </c>
      <c r="F83" s="134" t="s">
        <v>3891</v>
      </c>
      <c r="G83" s="135" t="s">
        <v>1869</v>
      </c>
      <c r="H83" s="136">
        <v>1</v>
      </c>
      <c r="I83" s="137"/>
      <c r="J83" s="138">
        <f>ROUND(I83*H83,2)</f>
        <v>0</v>
      </c>
      <c r="K83" s="134" t="s">
        <v>19</v>
      </c>
      <c r="L83" s="33"/>
      <c r="M83" s="139" t="s">
        <v>19</v>
      </c>
      <c r="N83" s="140" t="s">
        <v>40</v>
      </c>
      <c r="P83" s="141">
        <f>O83*H83</f>
        <v>0</v>
      </c>
      <c r="Q83" s="141">
        <v>0</v>
      </c>
      <c r="R83" s="141">
        <f>Q83*H83</f>
        <v>0</v>
      </c>
      <c r="S83" s="141">
        <v>0</v>
      </c>
      <c r="T83" s="142">
        <f>S83*H83</f>
        <v>0</v>
      </c>
      <c r="AR83" s="143" t="s">
        <v>3892</v>
      </c>
      <c r="AT83" s="143" t="s">
        <v>162</v>
      </c>
      <c r="AU83" s="143" t="s">
        <v>77</v>
      </c>
      <c r="AY83" s="18" t="s">
        <v>160</v>
      </c>
      <c r="BE83" s="144">
        <f>IF(N83="základní",J83,0)</f>
        <v>0</v>
      </c>
      <c r="BF83" s="144">
        <f>IF(N83="snížená",J83,0)</f>
        <v>0</v>
      </c>
      <c r="BG83" s="144">
        <f>IF(N83="zákl. přenesená",J83,0)</f>
        <v>0</v>
      </c>
      <c r="BH83" s="144">
        <f>IF(N83="sníž. přenesená",J83,0)</f>
        <v>0</v>
      </c>
      <c r="BI83" s="144">
        <f>IF(N83="nulová",J83,0)</f>
        <v>0</v>
      </c>
      <c r="BJ83" s="18" t="s">
        <v>77</v>
      </c>
      <c r="BK83" s="144">
        <f>ROUND(I83*H83,2)</f>
        <v>0</v>
      </c>
      <c r="BL83" s="18" t="s">
        <v>3892</v>
      </c>
      <c r="BM83" s="143" t="s">
        <v>3893</v>
      </c>
    </row>
    <row r="84" spans="2:65" s="1" customFormat="1" ht="11.25">
      <c r="B84" s="33"/>
      <c r="D84" s="145" t="s">
        <v>169</v>
      </c>
      <c r="F84" s="146" t="s">
        <v>3891</v>
      </c>
      <c r="I84" s="147"/>
      <c r="L84" s="33"/>
      <c r="M84" s="148"/>
      <c r="T84" s="54"/>
      <c r="AT84" s="18" t="s">
        <v>169</v>
      </c>
      <c r="AU84" s="18" t="s">
        <v>77</v>
      </c>
    </row>
    <row r="85" spans="2:65" s="15" customFormat="1" ht="11.25">
      <c r="B85" s="180"/>
      <c r="D85" s="145" t="s">
        <v>171</v>
      </c>
      <c r="E85" s="181" t="s">
        <v>19</v>
      </c>
      <c r="F85" s="182" t="s">
        <v>3894</v>
      </c>
      <c r="H85" s="181" t="s">
        <v>19</v>
      </c>
      <c r="I85" s="183"/>
      <c r="L85" s="180"/>
      <c r="M85" s="184"/>
      <c r="T85" s="185"/>
      <c r="AT85" s="181" t="s">
        <v>171</v>
      </c>
      <c r="AU85" s="181" t="s">
        <v>77</v>
      </c>
      <c r="AV85" s="15" t="s">
        <v>77</v>
      </c>
      <c r="AW85" s="15" t="s">
        <v>31</v>
      </c>
      <c r="AX85" s="15" t="s">
        <v>69</v>
      </c>
      <c r="AY85" s="181" t="s">
        <v>160</v>
      </c>
    </row>
    <row r="86" spans="2:65" s="12" customFormat="1" ht="11.25">
      <c r="B86" s="149"/>
      <c r="D86" s="145" t="s">
        <v>171</v>
      </c>
      <c r="E86" s="150" t="s">
        <v>19</v>
      </c>
      <c r="F86" s="151" t="s">
        <v>77</v>
      </c>
      <c r="H86" s="152">
        <v>1</v>
      </c>
      <c r="I86" s="153"/>
      <c r="L86" s="149"/>
      <c r="M86" s="154"/>
      <c r="T86" s="155"/>
      <c r="AT86" s="150" t="s">
        <v>171</v>
      </c>
      <c r="AU86" s="150" t="s">
        <v>77</v>
      </c>
      <c r="AV86" s="12" t="s">
        <v>79</v>
      </c>
      <c r="AW86" s="12" t="s">
        <v>31</v>
      </c>
      <c r="AX86" s="12" t="s">
        <v>77</v>
      </c>
      <c r="AY86" s="150" t="s">
        <v>160</v>
      </c>
    </row>
    <row r="87" spans="2:65" s="1" customFormat="1" ht="16.5" customHeight="1">
      <c r="B87" s="33"/>
      <c r="C87" s="132" t="s">
        <v>79</v>
      </c>
      <c r="D87" s="132" t="s">
        <v>162</v>
      </c>
      <c r="E87" s="133" t="s">
        <v>3895</v>
      </c>
      <c r="F87" s="134" t="s">
        <v>3896</v>
      </c>
      <c r="G87" s="135" t="s">
        <v>187</v>
      </c>
      <c r="H87" s="136">
        <v>1900</v>
      </c>
      <c r="I87" s="137"/>
      <c r="J87" s="138">
        <f>ROUND(I87*H87,2)</f>
        <v>0</v>
      </c>
      <c r="K87" s="134" t="s">
        <v>19</v>
      </c>
      <c r="L87" s="33"/>
      <c r="M87" s="139" t="s">
        <v>19</v>
      </c>
      <c r="N87" s="140" t="s">
        <v>40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3892</v>
      </c>
      <c r="AT87" s="143" t="s">
        <v>162</v>
      </c>
      <c r="AU87" s="143" t="s">
        <v>77</v>
      </c>
      <c r="AY87" s="18" t="s">
        <v>160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77</v>
      </c>
      <c r="BK87" s="144">
        <f>ROUND(I87*H87,2)</f>
        <v>0</v>
      </c>
      <c r="BL87" s="18" t="s">
        <v>3892</v>
      </c>
      <c r="BM87" s="143" t="s">
        <v>3897</v>
      </c>
    </row>
    <row r="88" spans="2:65" s="1" customFormat="1" ht="11.25">
      <c r="B88" s="33"/>
      <c r="D88" s="145" t="s">
        <v>169</v>
      </c>
      <c r="F88" s="146" t="s">
        <v>3896</v>
      </c>
      <c r="I88" s="147"/>
      <c r="L88" s="33"/>
      <c r="M88" s="148"/>
      <c r="T88" s="54"/>
      <c r="AT88" s="18" t="s">
        <v>169</v>
      </c>
      <c r="AU88" s="18" t="s">
        <v>77</v>
      </c>
    </row>
    <row r="89" spans="2:65" s="15" customFormat="1" ht="11.25">
      <c r="B89" s="180"/>
      <c r="D89" s="145" t="s">
        <v>171</v>
      </c>
      <c r="E89" s="181" t="s">
        <v>19</v>
      </c>
      <c r="F89" s="182" t="s">
        <v>3898</v>
      </c>
      <c r="H89" s="181" t="s">
        <v>19</v>
      </c>
      <c r="I89" s="183"/>
      <c r="L89" s="180"/>
      <c r="M89" s="184"/>
      <c r="T89" s="185"/>
      <c r="AT89" s="181" t="s">
        <v>171</v>
      </c>
      <c r="AU89" s="181" t="s">
        <v>77</v>
      </c>
      <c r="AV89" s="15" t="s">
        <v>77</v>
      </c>
      <c r="AW89" s="15" t="s">
        <v>31</v>
      </c>
      <c r="AX89" s="15" t="s">
        <v>69</v>
      </c>
      <c r="AY89" s="181" t="s">
        <v>160</v>
      </c>
    </row>
    <row r="90" spans="2:65" s="15" customFormat="1" ht="22.5">
      <c r="B90" s="180"/>
      <c r="D90" s="145" t="s">
        <v>171</v>
      </c>
      <c r="E90" s="181" t="s">
        <v>19</v>
      </c>
      <c r="F90" s="182" t="s">
        <v>3899</v>
      </c>
      <c r="H90" s="181" t="s">
        <v>19</v>
      </c>
      <c r="I90" s="183"/>
      <c r="L90" s="180"/>
      <c r="M90" s="184"/>
      <c r="T90" s="185"/>
      <c r="AT90" s="181" t="s">
        <v>171</v>
      </c>
      <c r="AU90" s="181" t="s">
        <v>77</v>
      </c>
      <c r="AV90" s="15" t="s">
        <v>77</v>
      </c>
      <c r="AW90" s="15" t="s">
        <v>31</v>
      </c>
      <c r="AX90" s="15" t="s">
        <v>69</v>
      </c>
      <c r="AY90" s="181" t="s">
        <v>160</v>
      </c>
    </row>
    <row r="91" spans="2:65" s="12" customFormat="1" ht="11.25">
      <c r="B91" s="149"/>
      <c r="D91" s="145" t="s">
        <v>171</v>
      </c>
      <c r="E91" s="150" t="s">
        <v>19</v>
      </c>
      <c r="F91" s="151" t="s">
        <v>3900</v>
      </c>
      <c r="H91" s="152">
        <v>1900</v>
      </c>
      <c r="I91" s="153"/>
      <c r="L91" s="149"/>
      <c r="M91" s="154"/>
      <c r="T91" s="155"/>
      <c r="AT91" s="150" t="s">
        <v>171</v>
      </c>
      <c r="AU91" s="150" t="s">
        <v>77</v>
      </c>
      <c r="AV91" s="12" t="s">
        <v>79</v>
      </c>
      <c r="AW91" s="12" t="s">
        <v>31</v>
      </c>
      <c r="AX91" s="12" t="s">
        <v>77</v>
      </c>
      <c r="AY91" s="150" t="s">
        <v>160</v>
      </c>
    </row>
    <row r="92" spans="2:65" s="1" customFormat="1" ht="16.5" customHeight="1">
      <c r="B92" s="33"/>
      <c r="C92" s="132" t="s">
        <v>178</v>
      </c>
      <c r="D92" s="132" t="s">
        <v>162</v>
      </c>
      <c r="E92" s="133" t="s">
        <v>3901</v>
      </c>
      <c r="F92" s="134" t="s">
        <v>3902</v>
      </c>
      <c r="G92" s="135" t="s">
        <v>3903</v>
      </c>
      <c r="H92" s="136">
        <v>1</v>
      </c>
      <c r="I92" s="137"/>
      <c r="J92" s="138">
        <f>ROUND(I92*H92,2)</f>
        <v>0</v>
      </c>
      <c r="K92" s="134" t="s">
        <v>166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167</v>
      </c>
      <c r="AT92" s="143" t="s">
        <v>162</v>
      </c>
      <c r="AU92" s="143" t="s">
        <v>77</v>
      </c>
      <c r="AY92" s="18" t="s">
        <v>160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77</v>
      </c>
      <c r="BK92" s="144">
        <f>ROUND(I92*H92,2)</f>
        <v>0</v>
      </c>
      <c r="BL92" s="18" t="s">
        <v>167</v>
      </c>
      <c r="BM92" s="143" t="s">
        <v>3904</v>
      </c>
    </row>
    <row r="93" spans="2:65" s="1" customFormat="1" ht="11.25">
      <c r="B93" s="33"/>
      <c r="D93" s="145" t="s">
        <v>169</v>
      </c>
      <c r="F93" s="146" t="s">
        <v>3902</v>
      </c>
      <c r="I93" s="147"/>
      <c r="L93" s="33"/>
      <c r="M93" s="148"/>
      <c r="T93" s="54"/>
      <c r="AT93" s="18" t="s">
        <v>169</v>
      </c>
      <c r="AU93" s="18" t="s">
        <v>77</v>
      </c>
    </row>
    <row r="94" spans="2:65" s="1" customFormat="1" ht="16.5" customHeight="1">
      <c r="B94" s="33"/>
      <c r="C94" s="132" t="s">
        <v>167</v>
      </c>
      <c r="D94" s="132" t="s">
        <v>162</v>
      </c>
      <c r="E94" s="133" t="s">
        <v>3905</v>
      </c>
      <c r="F94" s="134" t="s">
        <v>3906</v>
      </c>
      <c r="G94" s="135" t="s">
        <v>313</v>
      </c>
      <c r="H94" s="136">
        <v>9</v>
      </c>
      <c r="I94" s="137"/>
      <c r="J94" s="138">
        <f>ROUND(I94*H94,2)</f>
        <v>0</v>
      </c>
      <c r="K94" s="134" t="s">
        <v>166</v>
      </c>
      <c r="L94" s="33"/>
      <c r="M94" s="139" t="s">
        <v>19</v>
      </c>
      <c r="N94" s="140" t="s">
        <v>40</v>
      </c>
      <c r="P94" s="141">
        <f>O94*H94</f>
        <v>0</v>
      </c>
      <c r="Q94" s="141">
        <v>0</v>
      </c>
      <c r="R94" s="141">
        <f>Q94*H94</f>
        <v>0</v>
      </c>
      <c r="S94" s="141">
        <v>0</v>
      </c>
      <c r="T94" s="142">
        <f>S94*H94</f>
        <v>0</v>
      </c>
      <c r="AR94" s="143" t="s">
        <v>167</v>
      </c>
      <c r="AT94" s="143" t="s">
        <v>162</v>
      </c>
      <c r="AU94" s="143" t="s">
        <v>77</v>
      </c>
      <c r="AY94" s="18" t="s">
        <v>160</v>
      </c>
      <c r="BE94" s="144">
        <f>IF(N94="základní",J94,0)</f>
        <v>0</v>
      </c>
      <c r="BF94" s="144">
        <f>IF(N94="snížená",J94,0)</f>
        <v>0</v>
      </c>
      <c r="BG94" s="144">
        <f>IF(N94="zákl. přenesená",J94,0)</f>
        <v>0</v>
      </c>
      <c r="BH94" s="144">
        <f>IF(N94="sníž. přenesená",J94,0)</f>
        <v>0</v>
      </c>
      <c r="BI94" s="144">
        <f>IF(N94="nulová",J94,0)</f>
        <v>0</v>
      </c>
      <c r="BJ94" s="18" t="s">
        <v>77</v>
      </c>
      <c r="BK94" s="144">
        <f>ROUND(I94*H94,2)</f>
        <v>0</v>
      </c>
      <c r="BL94" s="18" t="s">
        <v>167</v>
      </c>
      <c r="BM94" s="143" t="s">
        <v>3907</v>
      </c>
    </row>
    <row r="95" spans="2:65" s="1" customFormat="1" ht="29.25">
      <c r="B95" s="33"/>
      <c r="D95" s="145" t="s">
        <v>169</v>
      </c>
      <c r="F95" s="146" t="s">
        <v>3908</v>
      </c>
      <c r="I95" s="147"/>
      <c r="L95" s="33"/>
      <c r="M95" s="148"/>
      <c r="T95" s="54"/>
      <c r="AT95" s="18" t="s">
        <v>169</v>
      </c>
      <c r="AU95" s="18" t="s">
        <v>77</v>
      </c>
    </row>
    <row r="96" spans="2:65" s="1" customFormat="1" ht="16.5" customHeight="1">
      <c r="B96" s="33"/>
      <c r="C96" s="132" t="s">
        <v>191</v>
      </c>
      <c r="D96" s="132" t="s">
        <v>162</v>
      </c>
      <c r="E96" s="133" t="s">
        <v>3909</v>
      </c>
      <c r="F96" s="134" t="s">
        <v>3910</v>
      </c>
      <c r="G96" s="135" t="s">
        <v>3903</v>
      </c>
      <c r="H96" s="136">
        <v>1</v>
      </c>
      <c r="I96" s="137"/>
      <c r="J96" s="138">
        <f>ROUND(I96*H96,2)</f>
        <v>0</v>
      </c>
      <c r="K96" s="134" t="s">
        <v>166</v>
      </c>
      <c r="L96" s="33"/>
      <c r="M96" s="139" t="s">
        <v>19</v>
      </c>
      <c r="N96" s="140" t="s">
        <v>40</v>
      </c>
      <c r="P96" s="141">
        <f>O96*H96</f>
        <v>0</v>
      </c>
      <c r="Q96" s="141">
        <v>0</v>
      </c>
      <c r="R96" s="141">
        <f>Q96*H96</f>
        <v>0</v>
      </c>
      <c r="S96" s="141">
        <v>0</v>
      </c>
      <c r="T96" s="142">
        <f>S96*H96</f>
        <v>0</v>
      </c>
      <c r="AR96" s="143" t="s">
        <v>167</v>
      </c>
      <c r="AT96" s="143" t="s">
        <v>162</v>
      </c>
      <c r="AU96" s="143" t="s">
        <v>77</v>
      </c>
      <c r="AY96" s="18" t="s">
        <v>160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77</v>
      </c>
      <c r="BK96" s="144">
        <f>ROUND(I96*H96,2)</f>
        <v>0</v>
      </c>
      <c r="BL96" s="18" t="s">
        <v>167</v>
      </c>
      <c r="BM96" s="143" t="s">
        <v>3911</v>
      </c>
    </row>
    <row r="97" spans="2:65" s="1" customFormat="1" ht="11.25">
      <c r="B97" s="33"/>
      <c r="D97" s="145" t="s">
        <v>169</v>
      </c>
      <c r="F97" s="146" t="s">
        <v>3910</v>
      </c>
      <c r="I97" s="147"/>
      <c r="L97" s="33"/>
      <c r="M97" s="148"/>
      <c r="T97" s="54"/>
      <c r="AT97" s="18" t="s">
        <v>169</v>
      </c>
      <c r="AU97" s="18" t="s">
        <v>77</v>
      </c>
    </row>
    <row r="98" spans="2:65" s="1" customFormat="1" ht="16.5" customHeight="1">
      <c r="B98" s="33"/>
      <c r="C98" s="132" t="s">
        <v>195</v>
      </c>
      <c r="D98" s="132" t="s">
        <v>162</v>
      </c>
      <c r="E98" s="133" t="s">
        <v>3912</v>
      </c>
      <c r="F98" s="134" t="s">
        <v>3913</v>
      </c>
      <c r="G98" s="135" t="s">
        <v>3903</v>
      </c>
      <c r="H98" s="136">
        <v>1</v>
      </c>
      <c r="I98" s="137"/>
      <c r="J98" s="138">
        <f>ROUND(I98*H98,2)</f>
        <v>0</v>
      </c>
      <c r="K98" s="134" t="s">
        <v>166</v>
      </c>
      <c r="L98" s="33"/>
      <c r="M98" s="139" t="s">
        <v>19</v>
      </c>
      <c r="N98" s="140" t="s">
        <v>40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167</v>
      </c>
      <c r="AT98" s="143" t="s">
        <v>162</v>
      </c>
      <c r="AU98" s="143" t="s">
        <v>77</v>
      </c>
      <c r="AY98" s="18" t="s">
        <v>160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77</v>
      </c>
      <c r="BK98" s="144">
        <f>ROUND(I98*H98,2)</f>
        <v>0</v>
      </c>
      <c r="BL98" s="18" t="s">
        <v>167</v>
      </c>
      <c r="BM98" s="143" t="s">
        <v>3914</v>
      </c>
    </row>
    <row r="99" spans="2:65" s="1" customFormat="1" ht="11.25">
      <c r="B99" s="33"/>
      <c r="D99" s="145" t="s">
        <v>169</v>
      </c>
      <c r="F99" s="146" t="s">
        <v>3913</v>
      </c>
      <c r="I99" s="147"/>
      <c r="L99" s="33"/>
      <c r="M99" s="148"/>
      <c r="T99" s="54"/>
      <c r="AT99" s="18" t="s">
        <v>169</v>
      </c>
      <c r="AU99" s="18" t="s">
        <v>77</v>
      </c>
    </row>
    <row r="100" spans="2:65" s="1" customFormat="1" ht="16.5" customHeight="1">
      <c r="B100" s="33"/>
      <c r="C100" s="132" t="s">
        <v>199</v>
      </c>
      <c r="D100" s="132" t="s">
        <v>162</v>
      </c>
      <c r="E100" s="133" t="s">
        <v>3915</v>
      </c>
      <c r="F100" s="134" t="s">
        <v>3916</v>
      </c>
      <c r="G100" s="135" t="s">
        <v>3903</v>
      </c>
      <c r="H100" s="136">
        <v>1</v>
      </c>
      <c r="I100" s="137"/>
      <c r="J100" s="138">
        <f>ROUND(I100*H100,2)</f>
        <v>0</v>
      </c>
      <c r="K100" s="134" t="s">
        <v>166</v>
      </c>
      <c r="L100" s="33"/>
      <c r="M100" s="139" t="s">
        <v>19</v>
      </c>
      <c r="N100" s="140" t="s">
        <v>40</v>
      </c>
      <c r="P100" s="141">
        <f>O100*H100</f>
        <v>0</v>
      </c>
      <c r="Q100" s="141">
        <v>0</v>
      </c>
      <c r="R100" s="141">
        <f>Q100*H100</f>
        <v>0</v>
      </c>
      <c r="S100" s="141">
        <v>0</v>
      </c>
      <c r="T100" s="142">
        <f>S100*H100</f>
        <v>0</v>
      </c>
      <c r="AR100" s="143" t="s">
        <v>167</v>
      </c>
      <c r="AT100" s="143" t="s">
        <v>162</v>
      </c>
      <c r="AU100" s="143" t="s">
        <v>77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167</v>
      </c>
      <c r="BM100" s="143" t="s">
        <v>3917</v>
      </c>
    </row>
    <row r="101" spans="2:65" s="1" customFormat="1" ht="11.25">
      <c r="B101" s="33"/>
      <c r="D101" s="145" t="s">
        <v>169</v>
      </c>
      <c r="F101" s="146" t="s">
        <v>3916</v>
      </c>
      <c r="I101" s="147"/>
      <c r="L101" s="33"/>
      <c r="M101" s="148"/>
      <c r="T101" s="54"/>
      <c r="AT101" s="18" t="s">
        <v>169</v>
      </c>
      <c r="AU101" s="18" t="s">
        <v>77</v>
      </c>
    </row>
    <row r="102" spans="2:65" s="1" customFormat="1" ht="16.5" customHeight="1">
      <c r="B102" s="33"/>
      <c r="C102" s="132" t="s">
        <v>7</v>
      </c>
      <c r="D102" s="132" t="s">
        <v>162</v>
      </c>
      <c r="E102" s="133" t="s">
        <v>3918</v>
      </c>
      <c r="F102" s="134" t="s">
        <v>3919</v>
      </c>
      <c r="G102" s="135" t="s">
        <v>3903</v>
      </c>
      <c r="H102" s="136">
        <v>1</v>
      </c>
      <c r="I102" s="137"/>
      <c r="J102" s="138">
        <f>ROUND(I102*H102,2)</f>
        <v>0</v>
      </c>
      <c r="K102" s="134" t="s">
        <v>3920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0</v>
      </c>
      <c r="R102" s="141">
        <f>Q102*H102</f>
        <v>0</v>
      </c>
      <c r="S102" s="141">
        <v>0</v>
      </c>
      <c r="T102" s="142">
        <f>S102*H102</f>
        <v>0</v>
      </c>
      <c r="AR102" s="143" t="s">
        <v>167</v>
      </c>
      <c r="AT102" s="143" t="s">
        <v>162</v>
      </c>
      <c r="AU102" s="143" t="s">
        <v>77</v>
      </c>
      <c r="AY102" s="18" t="s">
        <v>160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77</v>
      </c>
      <c r="BK102" s="144">
        <f>ROUND(I102*H102,2)</f>
        <v>0</v>
      </c>
      <c r="BL102" s="18" t="s">
        <v>167</v>
      </c>
      <c r="BM102" s="143" t="s">
        <v>3921</v>
      </c>
    </row>
    <row r="103" spans="2:65" s="1" customFormat="1" ht="11.25">
      <c r="B103" s="33"/>
      <c r="D103" s="145" t="s">
        <v>169</v>
      </c>
      <c r="F103" s="146" t="s">
        <v>3919</v>
      </c>
      <c r="I103" s="147"/>
      <c r="L103" s="33"/>
      <c r="M103" s="148"/>
      <c r="T103" s="54"/>
      <c r="AT103" s="18" t="s">
        <v>169</v>
      </c>
      <c r="AU103" s="18" t="s">
        <v>77</v>
      </c>
    </row>
    <row r="104" spans="2:65" s="1" customFormat="1" ht="16.5" customHeight="1">
      <c r="B104" s="33"/>
      <c r="C104" s="132" t="s">
        <v>211</v>
      </c>
      <c r="D104" s="132" t="s">
        <v>162</v>
      </c>
      <c r="E104" s="133" t="s">
        <v>3922</v>
      </c>
      <c r="F104" s="134" t="s">
        <v>3923</v>
      </c>
      <c r="G104" s="135" t="s">
        <v>3903</v>
      </c>
      <c r="H104" s="136">
        <v>1</v>
      </c>
      <c r="I104" s="137"/>
      <c r="J104" s="138">
        <f>ROUND(I104*H104,2)</f>
        <v>0</v>
      </c>
      <c r="K104" s="134" t="s">
        <v>166</v>
      </c>
      <c r="L104" s="33"/>
      <c r="M104" s="139" t="s">
        <v>19</v>
      </c>
      <c r="N104" s="140" t="s">
        <v>40</v>
      </c>
      <c r="P104" s="141">
        <f>O104*H104</f>
        <v>0</v>
      </c>
      <c r="Q104" s="141">
        <v>0</v>
      </c>
      <c r="R104" s="141">
        <f>Q104*H104</f>
        <v>0</v>
      </c>
      <c r="S104" s="141">
        <v>0</v>
      </c>
      <c r="T104" s="142">
        <f>S104*H104</f>
        <v>0</v>
      </c>
      <c r="AR104" s="143" t="s">
        <v>167</v>
      </c>
      <c r="AT104" s="143" t="s">
        <v>162</v>
      </c>
      <c r="AU104" s="143" t="s">
        <v>77</v>
      </c>
      <c r="AY104" s="18" t="s">
        <v>160</v>
      </c>
      <c r="BE104" s="144">
        <f>IF(N104="základní",J104,0)</f>
        <v>0</v>
      </c>
      <c r="BF104" s="144">
        <f>IF(N104="snížená",J104,0)</f>
        <v>0</v>
      </c>
      <c r="BG104" s="144">
        <f>IF(N104="zákl. přenesená",J104,0)</f>
        <v>0</v>
      </c>
      <c r="BH104" s="144">
        <f>IF(N104="sníž. přenesená",J104,0)</f>
        <v>0</v>
      </c>
      <c r="BI104" s="144">
        <f>IF(N104="nulová",J104,0)</f>
        <v>0</v>
      </c>
      <c r="BJ104" s="18" t="s">
        <v>77</v>
      </c>
      <c r="BK104" s="144">
        <f>ROUND(I104*H104,2)</f>
        <v>0</v>
      </c>
      <c r="BL104" s="18" t="s">
        <v>167</v>
      </c>
      <c r="BM104" s="143" t="s">
        <v>3924</v>
      </c>
    </row>
    <row r="105" spans="2:65" s="1" customFormat="1" ht="29.25">
      <c r="B105" s="33"/>
      <c r="D105" s="145" t="s">
        <v>169</v>
      </c>
      <c r="F105" s="146" t="s">
        <v>3925</v>
      </c>
      <c r="I105" s="147"/>
      <c r="L105" s="33"/>
      <c r="M105" s="148"/>
      <c r="T105" s="54"/>
      <c r="AT105" s="18" t="s">
        <v>169</v>
      </c>
      <c r="AU105" s="18" t="s">
        <v>77</v>
      </c>
    </row>
    <row r="106" spans="2:65" s="1" customFormat="1" ht="16.5" customHeight="1">
      <c r="B106" s="33"/>
      <c r="C106" s="132" t="s">
        <v>216</v>
      </c>
      <c r="D106" s="132" t="s">
        <v>162</v>
      </c>
      <c r="E106" s="133" t="s">
        <v>3926</v>
      </c>
      <c r="F106" s="134" t="s">
        <v>3927</v>
      </c>
      <c r="G106" s="135" t="s">
        <v>241</v>
      </c>
      <c r="H106" s="136">
        <v>8.3079999999999998</v>
      </c>
      <c r="I106" s="137"/>
      <c r="J106" s="138">
        <f>ROUND(I106*H106,2)</f>
        <v>0</v>
      </c>
      <c r="K106" s="134" t="s">
        <v>166</v>
      </c>
      <c r="L106" s="33"/>
      <c r="M106" s="139" t="s">
        <v>19</v>
      </c>
      <c r="N106" s="140" t="s">
        <v>40</v>
      </c>
      <c r="P106" s="141">
        <f>O106*H106</f>
        <v>0</v>
      </c>
      <c r="Q106" s="141">
        <v>0</v>
      </c>
      <c r="R106" s="141">
        <f>Q106*H106</f>
        <v>0</v>
      </c>
      <c r="S106" s="141">
        <v>0</v>
      </c>
      <c r="T106" s="142">
        <f>S106*H106</f>
        <v>0</v>
      </c>
      <c r="AR106" s="143" t="s">
        <v>167</v>
      </c>
      <c r="AT106" s="143" t="s">
        <v>162</v>
      </c>
      <c r="AU106" s="143" t="s">
        <v>77</v>
      </c>
      <c r="AY106" s="18" t="s">
        <v>160</v>
      </c>
      <c r="BE106" s="144">
        <f>IF(N106="základní",J106,0)</f>
        <v>0</v>
      </c>
      <c r="BF106" s="144">
        <f>IF(N106="snížená",J106,0)</f>
        <v>0</v>
      </c>
      <c r="BG106" s="144">
        <f>IF(N106="zákl. přenesená",J106,0)</f>
        <v>0</v>
      </c>
      <c r="BH106" s="144">
        <f>IF(N106="sníž. přenesená",J106,0)</f>
        <v>0</v>
      </c>
      <c r="BI106" s="144">
        <f>IF(N106="nulová",J106,0)</f>
        <v>0</v>
      </c>
      <c r="BJ106" s="18" t="s">
        <v>77</v>
      </c>
      <c r="BK106" s="144">
        <f>ROUND(I106*H106,2)</f>
        <v>0</v>
      </c>
      <c r="BL106" s="18" t="s">
        <v>167</v>
      </c>
      <c r="BM106" s="143" t="s">
        <v>3928</v>
      </c>
    </row>
    <row r="107" spans="2:65" s="1" customFormat="1" ht="19.5">
      <c r="B107" s="33"/>
      <c r="D107" s="145" t="s">
        <v>169</v>
      </c>
      <c r="F107" s="146" t="s">
        <v>3929</v>
      </c>
      <c r="I107" s="147"/>
      <c r="L107" s="33"/>
      <c r="M107" s="148"/>
      <c r="T107" s="54"/>
      <c r="AT107" s="18" t="s">
        <v>169</v>
      </c>
      <c r="AU107" s="18" t="s">
        <v>77</v>
      </c>
    </row>
    <row r="108" spans="2:65" s="1" customFormat="1" ht="16.5" customHeight="1">
      <c r="B108" s="33"/>
      <c r="C108" s="132" t="s">
        <v>221</v>
      </c>
      <c r="D108" s="132" t="s">
        <v>162</v>
      </c>
      <c r="E108" s="133" t="s">
        <v>3930</v>
      </c>
      <c r="F108" s="134" t="s">
        <v>3931</v>
      </c>
      <c r="G108" s="135" t="s">
        <v>313</v>
      </c>
      <c r="H108" s="136">
        <v>32</v>
      </c>
      <c r="I108" s="137"/>
      <c r="J108" s="138">
        <f>ROUND(I108*H108,2)</f>
        <v>0</v>
      </c>
      <c r="K108" s="134" t="s">
        <v>166</v>
      </c>
      <c r="L108" s="33"/>
      <c r="M108" s="139" t="s">
        <v>19</v>
      </c>
      <c r="N108" s="140" t="s">
        <v>40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167</v>
      </c>
      <c r="AT108" s="143" t="s">
        <v>162</v>
      </c>
      <c r="AU108" s="143" t="s">
        <v>77</v>
      </c>
      <c r="AY108" s="18" t="s">
        <v>160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77</v>
      </c>
      <c r="BK108" s="144">
        <f>ROUND(I108*H108,2)</f>
        <v>0</v>
      </c>
      <c r="BL108" s="18" t="s">
        <v>167</v>
      </c>
      <c r="BM108" s="143" t="s">
        <v>3932</v>
      </c>
    </row>
    <row r="109" spans="2:65" s="1" customFormat="1" ht="11.25">
      <c r="B109" s="33"/>
      <c r="D109" s="145" t="s">
        <v>169</v>
      </c>
      <c r="F109" s="146" t="s">
        <v>3933</v>
      </c>
      <c r="I109" s="147"/>
      <c r="L109" s="33"/>
      <c r="M109" s="148"/>
      <c r="T109" s="54"/>
      <c r="AT109" s="18" t="s">
        <v>169</v>
      </c>
      <c r="AU109" s="18" t="s">
        <v>77</v>
      </c>
    </row>
    <row r="110" spans="2:65" s="1" customFormat="1" ht="16.5" customHeight="1">
      <c r="B110" s="33"/>
      <c r="C110" s="132" t="s">
        <v>8</v>
      </c>
      <c r="D110" s="132" t="s">
        <v>162</v>
      </c>
      <c r="E110" s="133" t="s">
        <v>3934</v>
      </c>
      <c r="F110" s="134" t="s">
        <v>3935</v>
      </c>
      <c r="G110" s="135" t="s">
        <v>3903</v>
      </c>
      <c r="H110" s="136">
        <v>1</v>
      </c>
      <c r="I110" s="137"/>
      <c r="J110" s="138">
        <f>ROUND(I110*H110,2)</f>
        <v>0</v>
      </c>
      <c r="K110" s="134" t="s">
        <v>166</v>
      </c>
      <c r="L110" s="33"/>
      <c r="M110" s="139" t="s">
        <v>19</v>
      </c>
      <c r="N110" s="140" t="s">
        <v>40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167</v>
      </c>
      <c r="AT110" s="143" t="s">
        <v>162</v>
      </c>
      <c r="AU110" s="143" t="s">
        <v>77</v>
      </c>
      <c r="AY110" s="18" t="s">
        <v>160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77</v>
      </c>
      <c r="BK110" s="144">
        <f>ROUND(I110*H110,2)</f>
        <v>0</v>
      </c>
      <c r="BL110" s="18" t="s">
        <v>167</v>
      </c>
      <c r="BM110" s="143" t="s">
        <v>3936</v>
      </c>
    </row>
    <row r="111" spans="2:65" s="1" customFormat="1" ht="29.25">
      <c r="B111" s="33"/>
      <c r="D111" s="145" t="s">
        <v>169</v>
      </c>
      <c r="F111" s="146" t="s">
        <v>3937</v>
      </c>
      <c r="I111" s="147"/>
      <c r="L111" s="33"/>
      <c r="M111" s="148"/>
      <c r="T111" s="54"/>
      <c r="AT111" s="18" t="s">
        <v>169</v>
      </c>
      <c r="AU111" s="18" t="s">
        <v>77</v>
      </c>
    </row>
    <row r="112" spans="2:65" s="1" customFormat="1" ht="16.5" customHeight="1">
      <c r="B112" s="33"/>
      <c r="C112" s="132" t="s">
        <v>238</v>
      </c>
      <c r="D112" s="132" t="s">
        <v>162</v>
      </c>
      <c r="E112" s="133" t="s">
        <v>3938</v>
      </c>
      <c r="F112" s="134" t="s">
        <v>3939</v>
      </c>
      <c r="G112" s="135" t="s">
        <v>3903</v>
      </c>
      <c r="H112" s="136">
        <v>1</v>
      </c>
      <c r="I112" s="137"/>
      <c r="J112" s="138">
        <f>ROUND(I112*H112,2)</f>
        <v>0</v>
      </c>
      <c r="K112" s="134" t="s">
        <v>166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0</v>
      </c>
      <c r="R112" s="141">
        <f>Q112*H112</f>
        <v>0</v>
      </c>
      <c r="S112" s="141">
        <v>0</v>
      </c>
      <c r="T112" s="142">
        <f>S112*H112</f>
        <v>0</v>
      </c>
      <c r="AR112" s="143" t="s">
        <v>167</v>
      </c>
      <c r="AT112" s="143" t="s">
        <v>162</v>
      </c>
      <c r="AU112" s="143" t="s">
        <v>77</v>
      </c>
      <c r="AY112" s="18" t="s">
        <v>160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77</v>
      </c>
      <c r="BK112" s="144">
        <f>ROUND(I112*H112,2)</f>
        <v>0</v>
      </c>
      <c r="BL112" s="18" t="s">
        <v>167</v>
      </c>
      <c r="BM112" s="143" t="s">
        <v>3940</v>
      </c>
    </row>
    <row r="113" spans="2:65" s="1" customFormat="1" ht="11.25">
      <c r="B113" s="33"/>
      <c r="D113" s="145" t="s">
        <v>169</v>
      </c>
      <c r="F113" s="146" t="s">
        <v>3939</v>
      </c>
      <c r="I113" s="147"/>
      <c r="L113" s="33"/>
      <c r="M113" s="148"/>
      <c r="T113" s="54"/>
      <c r="AT113" s="18" t="s">
        <v>169</v>
      </c>
      <c r="AU113" s="18" t="s">
        <v>77</v>
      </c>
    </row>
    <row r="114" spans="2:65" s="1" customFormat="1" ht="16.5" customHeight="1">
      <c r="B114" s="33"/>
      <c r="C114" s="132" t="s">
        <v>245</v>
      </c>
      <c r="D114" s="132" t="s">
        <v>162</v>
      </c>
      <c r="E114" s="133" t="s">
        <v>3941</v>
      </c>
      <c r="F114" s="134" t="s">
        <v>3942</v>
      </c>
      <c r="G114" s="135" t="s">
        <v>3943</v>
      </c>
      <c r="H114" s="136">
        <v>1</v>
      </c>
      <c r="I114" s="137"/>
      <c r="J114" s="138">
        <f>ROUND(I114*H114,2)</f>
        <v>0</v>
      </c>
      <c r="K114" s="134" t="s">
        <v>19</v>
      </c>
      <c r="L114" s="33"/>
      <c r="M114" s="139" t="s">
        <v>19</v>
      </c>
      <c r="N114" s="140" t="s">
        <v>40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167</v>
      </c>
      <c r="AT114" s="143" t="s">
        <v>162</v>
      </c>
      <c r="AU114" s="143" t="s">
        <v>77</v>
      </c>
      <c r="AY114" s="18" t="s">
        <v>160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77</v>
      </c>
      <c r="BK114" s="144">
        <f>ROUND(I114*H114,2)</f>
        <v>0</v>
      </c>
      <c r="BL114" s="18" t="s">
        <v>167</v>
      </c>
      <c r="BM114" s="143" t="s">
        <v>3944</v>
      </c>
    </row>
    <row r="115" spans="2:65" s="1" customFormat="1" ht="11.25">
      <c r="B115" s="33"/>
      <c r="D115" s="145" t="s">
        <v>169</v>
      </c>
      <c r="F115" s="146" t="s">
        <v>3942</v>
      </c>
      <c r="I115" s="147"/>
      <c r="L115" s="33"/>
      <c r="M115" s="148"/>
      <c r="T115" s="54"/>
      <c r="AT115" s="18" t="s">
        <v>169</v>
      </c>
      <c r="AU115" s="18" t="s">
        <v>77</v>
      </c>
    </row>
    <row r="116" spans="2:65" s="1" customFormat="1" ht="33" customHeight="1">
      <c r="B116" s="33"/>
      <c r="C116" s="132" t="s">
        <v>253</v>
      </c>
      <c r="D116" s="132" t="s">
        <v>162</v>
      </c>
      <c r="E116" s="133" t="s">
        <v>3945</v>
      </c>
      <c r="F116" s="134" t="s">
        <v>3946</v>
      </c>
      <c r="G116" s="135" t="s">
        <v>3903</v>
      </c>
      <c r="H116" s="136">
        <v>1</v>
      </c>
      <c r="I116" s="137"/>
      <c r="J116" s="138">
        <f>ROUND(I116*H116,2)</f>
        <v>0</v>
      </c>
      <c r="K116" s="134" t="s">
        <v>166</v>
      </c>
      <c r="L116" s="33"/>
      <c r="M116" s="139" t="s">
        <v>19</v>
      </c>
      <c r="N116" s="140" t="s">
        <v>40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167</v>
      </c>
      <c r="AT116" s="143" t="s">
        <v>162</v>
      </c>
      <c r="AU116" s="143" t="s">
        <v>77</v>
      </c>
      <c r="AY116" s="18" t="s">
        <v>160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77</v>
      </c>
      <c r="BK116" s="144">
        <f>ROUND(I116*H116,2)</f>
        <v>0</v>
      </c>
      <c r="BL116" s="18" t="s">
        <v>167</v>
      </c>
      <c r="BM116" s="143" t="s">
        <v>3947</v>
      </c>
    </row>
    <row r="117" spans="2:65" s="1" customFormat="1" ht="19.5">
      <c r="B117" s="33"/>
      <c r="D117" s="145" t="s">
        <v>169</v>
      </c>
      <c r="F117" s="146" t="s">
        <v>3946</v>
      </c>
      <c r="I117" s="147"/>
      <c r="L117" s="33"/>
      <c r="M117" s="148"/>
      <c r="T117" s="54"/>
      <c r="AT117" s="18" t="s">
        <v>169</v>
      </c>
      <c r="AU117" s="18" t="s">
        <v>77</v>
      </c>
    </row>
    <row r="118" spans="2:65" s="1" customFormat="1" ht="16.5" customHeight="1">
      <c r="B118" s="33"/>
      <c r="C118" s="132" t="s">
        <v>259</v>
      </c>
      <c r="D118" s="132" t="s">
        <v>162</v>
      </c>
      <c r="E118" s="133" t="s">
        <v>3948</v>
      </c>
      <c r="F118" s="134" t="s">
        <v>3949</v>
      </c>
      <c r="G118" s="135" t="s">
        <v>3903</v>
      </c>
      <c r="H118" s="136">
        <v>1</v>
      </c>
      <c r="I118" s="137"/>
      <c r="J118" s="138">
        <f>ROUND(I118*H118,2)</f>
        <v>0</v>
      </c>
      <c r="K118" s="134" t="s">
        <v>19</v>
      </c>
      <c r="L118" s="33"/>
      <c r="M118" s="139" t="s">
        <v>19</v>
      </c>
      <c r="N118" s="140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167</v>
      </c>
      <c r="AT118" s="143" t="s">
        <v>162</v>
      </c>
      <c r="AU118" s="143" t="s">
        <v>77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3950</v>
      </c>
    </row>
    <row r="119" spans="2:65" s="1" customFormat="1" ht="11.25">
      <c r="B119" s="33"/>
      <c r="D119" s="145" t="s">
        <v>169</v>
      </c>
      <c r="F119" s="146" t="s">
        <v>3949</v>
      </c>
      <c r="I119" s="147"/>
      <c r="L119" s="33"/>
      <c r="M119" s="148"/>
      <c r="T119" s="54"/>
      <c r="AT119" s="18" t="s">
        <v>169</v>
      </c>
      <c r="AU119" s="18" t="s">
        <v>77</v>
      </c>
    </row>
    <row r="120" spans="2:65" s="1" customFormat="1" ht="16.5" customHeight="1">
      <c r="B120" s="33"/>
      <c r="C120" s="132" t="s">
        <v>265</v>
      </c>
      <c r="D120" s="132" t="s">
        <v>162</v>
      </c>
      <c r="E120" s="133" t="s">
        <v>3951</v>
      </c>
      <c r="F120" s="134" t="s">
        <v>3952</v>
      </c>
      <c r="G120" s="135" t="s">
        <v>298</v>
      </c>
      <c r="H120" s="136">
        <v>8308</v>
      </c>
      <c r="I120" s="137"/>
      <c r="J120" s="138">
        <f>ROUND(I120*H120,2)</f>
        <v>0</v>
      </c>
      <c r="K120" s="134" t="s">
        <v>166</v>
      </c>
      <c r="L120" s="33"/>
      <c r="M120" s="139" t="s">
        <v>19</v>
      </c>
      <c r="N120" s="140" t="s">
        <v>40</v>
      </c>
      <c r="P120" s="141">
        <f>O120*H120</f>
        <v>0</v>
      </c>
      <c r="Q120" s="141">
        <v>0</v>
      </c>
      <c r="R120" s="141">
        <f>Q120*H120</f>
        <v>0</v>
      </c>
      <c r="S120" s="141">
        <v>0</v>
      </c>
      <c r="T120" s="142">
        <f>S120*H120</f>
        <v>0</v>
      </c>
      <c r="AR120" s="143" t="s">
        <v>167</v>
      </c>
      <c r="AT120" s="143" t="s">
        <v>162</v>
      </c>
      <c r="AU120" s="143" t="s">
        <v>77</v>
      </c>
      <c r="AY120" s="18" t="s">
        <v>160</v>
      </c>
      <c r="BE120" s="144">
        <f>IF(N120="základní",J120,0)</f>
        <v>0</v>
      </c>
      <c r="BF120" s="144">
        <f>IF(N120="snížená",J120,0)</f>
        <v>0</v>
      </c>
      <c r="BG120" s="144">
        <f>IF(N120="zákl. přenesená",J120,0)</f>
        <v>0</v>
      </c>
      <c r="BH120" s="144">
        <f>IF(N120="sníž. přenesená",J120,0)</f>
        <v>0</v>
      </c>
      <c r="BI120" s="144">
        <f>IF(N120="nulová",J120,0)</f>
        <v>0</v>
      </c>
      <c r="BJ120" s="18" t="s">
        <v>77</v>
      </c>
      <c r="BK120" s="144">
        <f>ROUND(I120*H120,2)</f>
        <v>0</v>
      </c>
      <c r="BL120" s="18" t="s">
        <v>167</v>
      </c>
      <c r="BM120" s="143" t="s">
        <v>3953</v>
      </c>
    </row>
    <row r="121" spans="2:65" s="1" customFormat="1" ht="29.25">
      <c r="B121" s="33"/>
      <c r="D121" s="145" t="s">
        <v>169</v>
      </c>
      <c r="F121" s="146" t="s">
        <v>3954</v>
      </c>
      <c r="I121" s="147"/>
      <c r="L121" s="33"/>
      <c r="M121" s="148"/>
      <c r="T121" s="54"/>
      <c r="AT121" s="18" t="s">
        <v>169</v>
      </c>
      <c r="AU121" s="18" t="s">
        <v>77</v>
      </c>
    </row>
    <row r="122" spans="2:65" s="11" customFormat="1" ht="22.9" customHeight="1">
      <c r="B122" s="120"/>
      <c r="D122" s="121" t="s">
        <v>68</v>
      </c>
      <c r="E122" s="130" t="s">
        <v>540</v>
      </c>
      <c r="F122" s="130" t="s">
        <v>541</v>
      </c>
      <c r="I122" s="123"/>
      <c r="J122" s="131">
        <f>BK122</f>
        <v>0</v>
      </c>
      <c r="L122" s="120"/>
      <c r="M122" s="125"/>
      <c r="P122" s="126">
        <f>SUM(P123:P133)</f>
        <v>0</v>
      </c>
      <c r="R122" s="126">
        <f>SUM(R123:R133)</f>
        <v>0</v>
      </c>
      <c r="T122" s="127">
        <f>SUM(T123:T133)</f>
        <v>0</v>
      </c>
      <c r="AR122" s="121" t="s">
        <v>167</v>
      </c>
      <c r="AT122" s="128" t="s">
        <v>68</v>
      </c>
      <c r="AU122" s="128" t="s">
        <v>77</v>
      </c>
      <c r="AY122" s="121" t="s">
        <v>160</v>
      </c>
      <c r="BK122" s="129">
        <f>SUM(BK123:BK133)</f>
        <v>0</v>
      </c>
    </row>
    <row r="123" spans="2:65" s="1" customFormat="1" ht="16.5" customHeight="1">
      <c r="B123" s="33"/>
      <c r="C123" s="132" t="s">
        <v>273</v>
      </c>
      <c r="D123" s="132" t="s">
        <v>162</v>
      </c>
      <c r="E123" s="133" t="s">
        <v>3955</v>
      </c>
      <c r="F123" s="134" t="s">
        <v>3956</v>
      </c>
      <c r="G123" s="135" t="s">
        <v>313</v>
      </c>
      <c r="H123" s="136">
        <v>6</v>
      </c>
      <c r="I123" s="137"/>
      <c r="J123" s="138">
        <f>ROUND(I123*H123,2)</f>
        <v>0</v>
      </c>
      <c r="K123" s="134" t="s">
        <v>166</v>
      </c>
      <c r="L123" s="33"/>
      <c r="M123" s="139" t="s">
        <v>19</v>
      </c>
      <c r="N123" s="140" t="s">
        <v>40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268</v>
      </c>
      <c r="AT123" s="143" t="s">
        <v>162</v>
      </c>
      <c r="AU123" s="143" t="s">
        <v>79</v>
      </c>
      <c r="AY123" s="18" t="s">
        <v>160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77</v>
      </c>
      <c r="BK123" s="144">
        <f>ROUND(I123*H123,2)</f>
        <v>0</v>
      </c>
      <c r="BL123" s="18" t="s">
        <v>268</v>
      </c>
      <c r="BM123" s="143" t="s">
        <v>3957</v>
      </c>
    </row>
    <row r="124" spans="2:65" s="1" customFormat="1" ht="29.25">
      <c r="B124" s="33"/>
      <c r="D124" s="145" t="s">
        <v>169</v>
      </c>
      <c r="F124" s="146" t="s">
        <v>3958</v>
      </c>
      <c r="I124" s="147"/>
      <c r="L124" s="33"/>
      <c r="M124" s="148"/>
      <c r="T124" s="54"/>
      <c r="AT124" s="18" t="s">
        <v>169</v>
      </c>
      <c r="AU124" s="18" t="s">
        <v>79</v>
      </c>
    </row>
    <row r="125" spans="2:65" s="12" customFormat="1" ht="11.25">
      <c r="B125" s="149"/>
      <c r="D125" s="145" t="s">
        <v>171</v>
      </c>
      <c r="E125" s="150" t="s">
        <v>19</v>
      </c>
      <c r="F125" s="151" t="s">
        <v>3959</v>
      </c>
      <c r="H125" s="152">
        <v>6</v>
      </c>
      <c r="I125" s="153"/>
      <c r="L125" s="149"/>
      <c r="M125" s="154"/>
      <c r="T125" s="155"/>
      <c r="AT125" s="150" t="s">
        <v>171</v>
      </c>
      <c r="AU125" s="150" t="s">
        <v>79</v>
      </c>
      <c r="AV125" s="12" t="s">
        <v>79</v>
      </c>
      <c r="AW125" s="12" t="s">
        <v>31</v>
      </c>
      <c r="AX125" s="12" t="s">
        <v>77</v>
      </c>
      <c r="AY125" s="150" t="s">
        <v>160</v>
      </c>
    </row>
    <row r="126" spans="2:65" s="1" customFormat="1" ht="16.5" customHeight="1">
      <c r="B126" s="33"/>
      <c r="C126" s="132" t="s">
        <v>279</v>
      </c>
      <c r="D126" s="132" t="s">
        <v>162</v>
      </c>
      <c r="E126" s="133" t="s">
        <v>598</v>
      </c>
      <c r="F126" s="134" t="s">
        <v>599</v>
      </c>
      <c r="G126" s="135" t="s">
        <v>313</v>
      </c>
      <c r="H126" s="136">
        <v>4</v>
      </c>
      <c r="I126" s="137"/>
      <c r="J126" s="138">
        <f>ROUND(I126*H126,2)</f>
        <v>0</v>
      </c>
      <c r="K126" s="134" t="s">
        <v>166</v>
      </c>
      <c r="L126" s="33"/>
      <c r="M126" s="139" t="s">
        <v>19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268</v>
      </c>
      <c r="AT126" s="143" t="s">
        <v>162</v>
      </c>
      <c r="AU126" s="143" t="s">
        <v>79</v>
      </c>
      <c r="AY126" s="18" t="s">
        <v>160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77</v>
      </c>
      <c r="BK126" s="144">
        <f>ROUND(I126*H126,2)</f>
        <v>0</v>
      </c>
      <c r="BL126" s="18" t="s">
        <v>268</v>
      </c>
      <c r="BM126" s="143" t="s">
        <v>3960</v>
      </c>
    </row>
    <row r="127" spans="2:65" s="1" customFormat="1" ht="29.25">
      <c r="B127" s="33"/>
      <c r="D127" s="145" t="s">
        <v>169</v>
      </c>
      <c r="F127" s="146" t="s">
        <v>601</v>
      </c>
      <c r="I127" s="147"/>
      <c r="L127" s="33"/>
      <c r="M127" s="148"/>
      <c r="T127" s="54"/>
      <c r="AT127" s="18" t="s">
        <v>169</v>
      </c>
      <c r="AU127" s="18" t="s">
        <v>79</v>
      </c>
    </row>
    <row r="128" spans="2:65" s="12" customFormat="1" ht="11.25">
      <c r="B128" s="149"/>
      <c r="D128" s="145" t="s">
        <v>171</v>
      </c>
      <c r="E128" s="150" t="s">
        <v>19</v>
      </c>
      <c r="F128" s="151" t="s">
        <v>3961</v>
      </c>
      <c r="H128" s="152">
        <v>4</v>
      </c>
      <c r="I128" s="153"/>
      <c r="L128" s="149"/>
      <c r="M128" s="154"/>
      <c r="T128" s="155"/>
      <c r="AT128" s="150" t="s">
        <v>171</v>
      </c>
      <c r="AU128" s="150" t="s">
        <v>79</v>
      </c>
      <c r="AV128" s="12" t="s">
        <v>79</v>
      </c>
      <c r="AW128" s="12" t="s">
        <v>31</v>
      </c>
      <c r="AX128" s="12" t="s">
        <v>77</v>
      </c>
      <c r="AY128" s="150" t="s">
        <v>160</v>
      </c>
    </row>
    <row r="129" spans="2:65" s="1" customFormat="1" ht="16.5" customHeight="1">
      <c r="B129" s="33"/>
      <c r="C129" s="132" t="s">
        <v>284</v>
      </c>
      <c r="D129" s="132" t="s">
        <v>162</v>
      </c>
      <c r="E129" s="133" t="s">
        <v>3962</v>
      </c>
      <c r="F129" s="134" t="s">
        <v>3963</v>
      </c>
      <c r="G129" s="135" t="s">
        <v>313</v>
      </c>
      <c r="H129" s="136">
        <v>2</v>
      </c>
      <c r="I129" s="137"/>
      <c r="J129" s="138">
        <f>ROUND(I129*H129,2)</f>
        <v>0</v>
      </c>
      <c r="K129" s="134" t="s">
        <v>166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268</v>
      </c>
      <c r="AT129" s="143" t="s">
        <v>162</v>
      </c>
      <c r="AU129" s="143" t="s">
        <v>79</v>
      </c>
      <c r="AY129" s="18" t="s">
        <v>160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77</v>
      </c>
      <c r="BK129" s="144">
        <f>ROUND(I129*H129,2)</f>
        <v>0</v>
      </c>
      <c r="BL129" s="18" t="s">
        <v>268</v>
      </c>
      <c r="BM129" s="143" t="s">
        <v>3964</v>
      </c>
    </row>
    <row r="130" spans="2:65" s="1" customFormat="1" ht="29.25">
      <c r="B130" s="33"/>
      <c r="D130" s="145" t="s">
        <v>169</v>
      </c>
      <c r="F130" s="146" t="s">
        <v>3965</v>
      </c>
      <c r="I130" s="147"/>
      <c r="L130" s="33"/>
      <c r="M130" s="148"/>
      <c r="T130" s="54"/>
      <c r="AT130" s="18" t="s">
        <v>169</v>
      </c>
      <c r="AU130" s="18" t="s">
        <v>79</v>
      </c>
    </row>
    <row r="131" spans="2:65" s="12" customFormat="1" ht="11.25">
      <c r="B131" s="149"/>
      <c r="D131" s="145" t="s">
        <v>171</v>
      </c>
      <c r="E131" s="150" t="s">
        <v>19</v>
      </c>
      <c r="F131" s="151" t="s">
        <v>3966</v>
      </c>
      <c r="H131" s="152">
        <v>1</v>
      </c>
      <c r="I131" s="153"/>
      <c r="L131" s="149"/>
      <c r="M131" s="154"/>
      <c r="T131" s="155"/>
      <c r="AT131" s="150" t="s">
        <v>171</v>
      </c>
      <c r="AU131" s="150" t="s">
        <v>79</v>
      </c>
      <c r="AV131" s="12" t="s">
        <v>79</v>
      </c>
      <c r="AW131" s="12" t="s">
        <v>31</v>
      </c>
      <c r="AX131" s="12" t="s">
        <v>69</v>
      </c>
      <c r="AY131" s="150" t="s">
        <v>160</v>
      </c>
    </row>
    <row r="132" spans="2:65" s="12" customFormat="1" ht="11.25">
      <c r="B132" s="149"/>
      <c r="D132" s="145" t="s">
        <v>171</v>
      </c>
      <c r="E132" s="150" t="s">
        <v>19</v>
      </c>
      <c r="F132" s="151" t="s">
        <v>3967</v>
      </c>
      <c r="H132" s="152">
        <v>1</v>
      </c>
      <c r="I132" s="153"/>
      <c r="L132" s="149"/>
      <c r="M132" s="154"/>
      <c r="T132" s="155"/>
      <c r="AT132" s="150" t="s">
        <v>171</v>
      </c>
      <c r="AU132" s="150" t="s">
        <v>79</v>
      </c>
      <c r="AV132" s="12" t="s">
        <v>79</v>
      </c>
      <c r="AW132" s="12" t="s">
        <v>31</v>
      </c>
      <c r="AX132" s="12" t="s">
        <v>69</v>
      </c>
      <c r="AY132" s="150" t="s">
        <v>160</v>
      </c>
    </row>
    <row r="133" spans="2:65" s="13" customFormat="1" ht="11.25">
      <c r="B133" s="156"/>
      <c r="D133" s="145" t="s">
        <v>171</v>
      </c>
      <c r="E133" s="157" t="s">
        <v>19</v>
      </c>
      <c r="F133" s="158" t="s">
        <v>184</v>
      </c>
      <c r="H133" s="159">
        <v>2</v>
      </c>
      <c r="I133" s="160"/>
      <c r="L133" s="156"/>
      <c r="M133" s="186"/>
      <c r="N133" s="187"/>
      <c r="O133" s="187"/>
      <c r="P133" s="187"/>
      <c r="Q133" s="187"/>
      <c r="R133" s="187"/>
      <c r="S133" s="187"/>
      <c r="T133" s="188"/>
      <c r="AT133" s="157" t="s">
        <v>171</v>
      </c>
      <c r="AU133" s="157" t="s">
        <v>79</v>
      </c>
      <c r="AV133" s="13" t="s">
        <v>167</v>
      </c>
      <c r="AW133" s="13" t="s">
        <v>31</v>
      </c>
      <c r="AX133" s="13" t="s">
        <v>77</v>
      </c>
      <c r="AY133" s="157" t="s">
        <v>160</v>
      </c>
    </row>
    <row r="134" spans="2:65" s="1" customFormat="1" ht="6.95" customHeight="1">
      <c r="B134" s="42"/>
      <c r="C134" s="43"/>
      <c r="D134" s="43"/>
      <c r="E134" s="43"/>
      <c r="F134" s="43"/>
      <c r="G134" s="43"/>
      <c r="H134" s="43"/>
      <c r="I134" s="43"/>
      <c r="J134" s="43"/>
      <c r="K134" s="43"/>
      <c r="L134" s="33"/>
    </row>
  </sheetData>
  <sheetProtection algorithmName="SHA-512" hashValue="MxGVlfaAB6Oa87Y5R8yJXi44GzBapwk2LWLnl0Es7q03ueESfSK92rSfbzga0g46H07q7h17CeVLFUaWlsH66A==" saltValue="6cLsuI02aRajBNHGoXV809JfciIaj0wsf7Epb7xjKc/F5Qs69uVRv8BuiitIIC4xomcTnIvHo8vx4H5kwbQ6UA==" spinCount="100000" sheet="1" objects="1" scenarios="1" formatColumns="0" formatRows="0" autoFilter="0"/>
  <autoFilter ref="C80:K133" xr:uid="{00000000-0009-0000-0000-000011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sheetPr>
    <pageSetUpPr fitToPage="1"/>
  </sheetPr>
  <dimension ref="B2:BM103"/>
  <sheetViews>
    <sheetView showGridLines="0" topLeftCell="A57" workbookViewId="0">
      <selection activeCell="I84" sqref="I84"/>
    </sheetView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132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3968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ROUND(J81,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ROUND((SUM(BE81:BE102)),  2)</f>
        <v>0</v>
      </c>
      <c r="I33" s="94">
        <v>0.21</v>
      </c>
      <c r="J33" s="84">
        <f>ROUND(((SUM(BE81:BE102))*I33),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ROUND((SUM(BF81:BF102)),  2)</f>
        <v>0</v>
      </c>
      <c r="I34" s="94">
        <v>0.12</v>
      </c>
      <c r="J34" s="84">
        <f>ROUND(((SUM(BF81:BF102))*I34),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ROUND((SUM(BG81:BG102)),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ROUND((SUM(BH81:BH102)),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ROUND((SUM(BI81:BI102)),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OBJ - Dodávka objednatele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J81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J82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J83</f>
        <v>0</v>
      </c>
      <c r="L61" s="108"/>
    </row>
    <row r="62" spans="2:47" s="1" customFormat="1" ht="21.75" customHeight="1">
      <c r="B62" s="33"/>
      <c r="L62" s="33"/>
    </row>
    <row r="63" spans="2:47" s="1" customFormat="1" ht="6.95" customHeight="1">
      <c r="B63" s="42"/>
      <c r="C63" s="43"/>
      <c r="D63" s="43"/>
      <c r="E63" s="43"/>
      <c r="F63" s="43"/>
      <c r="G63" s="43"/>
      <c r="H63" s="43"/>
      <c r="I63" s="43"/>
      <c r="J63" s="43"/>
      <c r="K63" s="43"/>
      <c r="L63" s="33"/>
    </row>
    <row r="67" spans="2:20" s="1" customFormat="1" ht="6.95" customHeight="1">
      <c r="B67" s="44"/>
      <c r="C67" s="45"/>
      <c r="D67" s="45"/>
      <c r="E67" s="45"/>
      <c r="F67" s="45"/>
      <c r="G67" s="45"/>
      <c r="H67" s="45"/>
      <c r="I67" s="45"/>
      <c r="J67" s="45"/>
      <c r="K67" s="45"/>
      <c r="L67" s="33"/>
    </row>
    <row r="68" spans="2:20" s="1" customFormat="1" ht="24.95" customHeight="1">
      <c r="B68" s="33"/>
      <c r="C68" s="22" t="s">
        <v>145</v>
      </c>
      <c r="L68" s="33"/>
    </row>
    <row r="69" spans="2:20" s="1" customFormat="1" ht="6.95" customHeight="1">
      <c r="B69" s="33"/>
      <c r="L69" s="33"/>
    </row>
    <row r="70" spans="2:20" s="1" customFormat="1" ht="12" customHeight="1">
      <c r="B70" s="33"/>
      <c r="C70" s="28" t="s">
        <v>16</v>
      </c>
      <c r="L70" s="33"/>
    </row>
    <row r="71" spans="2:20" s="1" customFormat="1" ht="16.5" customHeight="1">
      <c r="B71" s="33"/>
      <c r="E71" s="333" t="str">
        <f>E7</f>
        <v>Prostá rekonstrukce trati v úseku Chrastava - Hrádek nad Nisou</v>
      </c>
      <c r="F71" s="334"/>
      <c r="G71" s="334"/>
      <c r="H71" s="334"/>
      <c r="L71" s="33"/>
    </row>
    <row r="72" spans="2:20" s="1" customFormat="1" ht="12" customHeight="1">
      <c r="B72" s="33"/>
      <c r="C72" s="28" t="s">
        <v>134</v>
      </c>
      <c r="L72" s="33"/>
    </row>
    <row r="73" spans="2:20" s="1" customFormat="1" ht="16.5" customHeight="1">
      <c r="B73" s="33"/>
      <c r="E73" s="296" t="str">
        <f>E9</f>
        <v>OBJ - Dodávka objednatele</v>
      </c>
      <c r="F73" s="335"/>
      <c r="G73" s="335"/>
      <c r="H73" s="335"/>
      <c r="L73" s="33"/>
    </row>
    <row r="74" spans="2:20" s="1" customFormat="1" ht="6.95" customHeight="1">
      <c r="B74" s="33"/>
      <c r="L74" s="33"/>
    </row>
    <row r="75" spans="2:20" s="1" customFormat="1" ht="12" customHeight="1">
      <c r="B75" s="33"/>
      <c r="C75" s="28" t="s">
        <v>21</v>
      </c>
      <c r="F75" s="26" t="str">
        <f>F12</f>
        <v xml:space="preserve"> </v>
      </c>
      <c r="I75" s="28" t="s">
        <v>23</v>
      </c>
      <c r="J75" s="50" t="str">
        <f>IF(J12="","",J12)</f>
        <v>24. 1. 2025</v>
      </c>
      <c r="L75" s="33"/>
    </row>
    <row r="76" spans="2:20" s="1" customFormat="1" ht="6.95" customHeight="1">
      <c r="B76" s="33"/>
      <c r="L76" s="33"/>
    </row>
    <row r="77" spans="2:20" s="1" customFormat="1" ht="15.2" customHeight="1">
      <c r="B77" s="33"/>
      <c r="C77" s="28" t="s">
        <v>25</v>
      </c>
      <c r="F77" s="26" t="str">
        <f>E15</f>
        <v xml:space="preserve"> </v>
      </c>
      <c r="I77" s="28" t="s">
        <v>30</v>
      </c>
      <c r="J77" s="31" t="str">
        <f>E21</f>
        <v xml:space="preserve"> </v>
      </c>
      <c r="L77" s="33"/>
    </row>
    <row r="78" spans="2:20" s="1" customFormat="1" ht="15.2" customHeight="1">
      <c r="B78" s="33"/>
      <c r="C78" s="28" t="s">
        <v>28</v>
      </c>
      <c r="F78" s="26" t="str">
        <f>IF(E18="","",E18)</f>
        <v>Vyplň údaj</v>
      </c>
      <c r="I78" s="28" t="s">
        <v>32</v>
      </c>
      <c r="J78" s="31" t="str">
        <f>E24</f>
        <v xml:space="preserve"> </v>
      </c>
      <c r="L78" s="33"/>
    </row>
    <row r="79" spans="2:20" s="1" customFormat="1" ht="10.35" customHeight="1">
      <c r="B79" s="33"/>
      <c r="L79" s="33"/>
    </row>
    <row r="80" spans="2:20" s="10" customFormat="1" ht="29.25" customHeight="1">
      <c r="B80" s="112"/>
      <c r="C80" s="113" t="s">
        <v>146</v>
      </c>
      <c r="D80" s="114" t="s">
        <v>54</v>
      </c>
      <c r="E80" s="114" t="s">
        <v>50</v>
      </c>
      <c r="F80" s="114" t="s">
        <v>51</v>
      </c>
      <c r="G80" s="114" t="s">
        <v>147</v>
      </c>
      <c r="H80" s="114" t="s">
        <v>148</v>
      </c>
      <c r="I80" s="114" t="s">
        <v>149</v>
      </c>
      <c r="J80" s="114" t="s">
        <v>138</v>
      </c>
      <c r="K80" s="115" t="s">
        <v>150</v>
      </c>
      <c r="L80" s="112"/>
      <c r="M80" s="57" t="s">
        <v>19</v>
      </c>
      <c r="N80" s="58" t="s">
        <v>39</v>
      </c>
      <c r="O80" s="58" t="s">
        <v>151</v>
      </c>
      <c r="P80" s="58" t="s">
        <v>152</v>
      </c>
      <c r="Q80" s="58" t="s">
        <v>153</v>
      </c>
      <c r="R80" s="58" t="s">
        <v>154</v>
      </c>
      <c r="S80" s="58" t="s">
        <v>155</v>
      </c>
      <c r="T80" s="59" t="s">
        <v>156</v>
      </c>
    </row>
    <row r="81" spans="2:65" s="1" customFormat="1" ht="22.9" customHeight="1">
      <c r="B81" s="33"/>
      <c r="C81" s="62" t="s">
        <v>157</v>
      </c>
      <c r="J81" s="116">
        <f>BK81</f>
        <v>0</v>
      </c>
      <c r="L81" s="33"/>
      <c r="M81" s="60"/>
      <c r="N81" s="51"/>
      <c r="O81" s="51"/>
      <c r="P81" s="117">
        <f>P82</f>
        <v>0</v>
      </c>
      <c r="Q81" s="51"/>
      <c r="R81" s="117">
        <f>R82</f>
        <v>823.8252</v>
      </c>
      <c r="S81" s="51"/>
      <c r="T81" s="118">
        <f>T82</f>
        <v>0</v>
      </c>
      <c r="AT81" s="18" t="s">
        <v>68</v>
      </c>
      <c r="AU81" s="18" t="s">
        <v>139</v>
      </c>
      <c r="BK81" s="119">
        <f>BK82</f>
        <v>0</v>
      </c>
    </row>
    <row r="82" spans="2:65" s="11" customFormat="1" ht="25.9" customHeight="1">
      <c r="B82" s="120"/>
      <c r="D82" s="121" t="s">
        <v>68</v>
      </c>
      <c r="E82" s="122" t="s">
        <v>158</v>
      </c>
      <c r="F82" s="122" t="s">
        <v>159</v>
      </c>
      <c r="I82" s="123"/>
      <c r="J82" s="124">
        <f>BK82</f>
        <v>0</v>
      </c>
      <c r="L82" s="120"/>
      <c r="M82" s="125"/>
      <c r="P82" s="126">
        <f>P83</f>
        <v>0</v>
      </c>
      <c r="R82" s="126">
        <f>R83</f>
        <v>823.8252</v>
      </c>
      <c r="T82" s="127">
        <f>T83</f>
        <v>0</v>
      </c>
      <c r="AR82" s="121" t="s">
        <v>77</v>
      </c>
      <c r="AT82" s="128" t="s">
        <v>68</v>
      </c>
      <c r="AU82" s="128" t="s">
        <v>69</v>
      </c>
      <c r="AY82" s="121" t="s">
        <v>160</v>
      </c>
      <c r="BK82" s="129">
        <f>BK83</f>
        <v>0</v>
      </c>
    </row>
    <row r="83" spans="2:65" s="11" customFormat="1" ht="22.9" customHeight="1">
      <c r="B83" s="120"/>
      <c r="D83" s="121" t="s">
        <v>68</v>
      </c>
      <c r="E83" s="130" t="s">
        <v>191</v>
      </c>
      <c r="F83" s="130" t="s">
        <v>215</v>
      </c>
      <c r="I83" s="123"/>
      <c r="J83" s="131">
        <f>BK83</f>
        <v>0</v>
      </c>
      <c r="L83" s="120"/>
      <c r="M83" s="125"/>
      <c r="P83" s="126">
        <f>SUM(P84:P102)</f>
        <v>0</v>
      </c>
      <c r="R83" s="126">
        <f>SUM(R84:R102)</f>
        <v>823.8252</v>
      </c>
      <c r="T83" s="127">
        <f>SUM(T84:T102)</f>
        <v>0</v>
      </c>
      <c r="AR83" s="121" t="s">
        <v>77</v>
      </c>
      <c r="AT83" s="128" t="s">
        <v>68</v>
      </c>
      <c r="AU83" s="128" t="s">
        <v>77</v>
      </c>
      <c r="AY83" s="121" t="s">
        <v>160</v>
      </c>
      <c r="BK83" s="129">
        <f>SUM(BK84:BK102)</f>
        <v>0</v>
      </c>
    </row>
    <row r="84" spans="2:65" s="1" customFormat="1" ht="16.5" customHeight="1">
      <c r="B84" s="33"/>
      <c r="C84" s="163" t="s">
        <v>77</v>
      </c>
      <c r="D84" s="163" t="s">
        <v>200</v>
      </c>
      <c r="E84" s="164" t="s">
        <v>3969</v>
      </c>
      <c r="F84" s="165" t="s">
        <v>3970</v>
      </c>
      <c r="G84" s="166" t="s">
        <v>298</v>
      </c>
      <c r="H84" s="167">
        <v>167.9</v>
      </c>
      <c r="I84" s="346">
        <v>0</v>
      </c>
      <c r="J84" s="169">
        <f>ROUND(I84*H84,2)</f>
        <v>0</v>
      </c>
      <c r="K84" s="165" t="s">
        <v>166</v>
      </c>
      <c r="L84" s="170"/>
      <c r="M84" s="171" t="s">
        <v>19</v>
      </c>
      <c r="N84" s="172" t="s">
        <v>40</v>
      </c>
      <c r="P84" s="141">
        <f>O84*H84</f>
        <v>0</v>
      </c>
      <c r="Q84" s="141">
        <v>0</v>
      </c>
      <c r="R84" s="141">
        <f>Q84*H84</f>
        <v>0</v>
      </c>
      <c r="S84" s="141">
        <v>0</v>
      </c>
      <c r="T84" s="142">
        <f>S84*H84</f>
        <v>0</v>
      </c>
      <c r="AR84" s="143" t="s">
        <v>204</v>
      </c>
      <c r="AT84" s="143" t="s">
        <v>200</v>
      </c>
      <c r="AU84" s="143" t="s">
        <v>79</v>
      </c>
      <c r="AY84" s="18" t="s">
        <v>160</v>
      </c>
      <c r="BE84" s="144">
        <f>IF(N84="základní",J84,0)</f>
        <v>0</v>
      </c>
      <c r="BF84" s="144">
        <f>IF(N84="snížená",J84,0)</f>
        <v>0</v>
      </c>
      <c r="BG84" s="144">
        <f>IF(N84="zákl. přenesená",J84,0)</f>
        <v>0</v>
      </c>
      <c r="BH84" s="144">
        <f>IF(N84="sníž. přenesená",J84,0)</f>
        <v>0</v>
      </c>
      <c r="BI84" s="144">
        <f>IF(N84="nulová",J84,0)</f>
        <v>0</v>
      </c>
      <c r="BJ84" s="18" t="s">
        <v>77</v>
      </c>
      <c r="BK84" s="144">
        <f>ROUND(I84*H84,2)</f>
        <v>0</v>
      </c>
      <c r="BL84" s="18" t="s">
        <v>167</v>
      </c>
      <c r="BM84" s="143" t="s">
        <v>3971</v>
      </c>
    </row>
    <row r="85" spans="2:65" s="1" customFormat="1" ht="11.25">
      <c r="B85" s="33"/>
      <c r="D85" s="145" t="s">
        <v>169</v>
      </c>
      <c r="F85" s="146" t="s">
        <v>3970</v>
      </c>
      <c r="I85" s="147"/>
      <c r="L85" s="33"/>
      <c r="M85" s="148"/>
      <c r="T85" s="54"/>
      <c r="AT85" s="18" t="s">
        <v>169</v>
      </c>
      <c r="AU85" s="18" t="s">
        <v>79</v>
      </c>
    </row>
    <row r="86" spans="2:65" s="1" customFormat="1" ht="19.5">
      <c r="B86" s="33"/>
      <c r="D86" s="145" t="s">
        <v>803</v>
      </c>
      <c r="F86" s="192" t="s">
        <v>3972</v>
      </c>
      <c r="I86" s="147"/>
      <c r="L86" s="33"/>
      <c r="M86" s="148"/>
      <c r="T86" s="54"/>
      <c r="AT86" s="18" t="s">
        <v>803</v>
      </c>
      <c r="AU86" s="18" t="s">
        <v>79</v>
      </c>
    </row>
    <row r="87" spans="2:65" s="12" customFormat="1" ht="11.25">
      <c r="B87" s="149"/>
      <c r="D87" s="145" t="s">
        <v>171</v>
      </c>
      <c r="E87" s="150" t="s">
        <v>19</v>
      </c>
      <c r="F87" s="151" t="s">
        <v>3973</v>
      </c>
      <c r="H87" s="152">
        <v>167.9</v>
      </c>
      <c r="I87" s="153"/>
      <c r="L87" s="149"/>
      <c r="M87" s="154"/>
      <c r="T87" s="155"/>
      <c r="AT87" s="150" t="s">
        <v>171</v>
      </c>
      <c r="AU87" s="150" t="s">
        <v>79</v>
      </c>
      <c r="AV87" s="12" t="s">
        <v>79</v>
      </c>
      <c r="AW87" s="12" t="s">
        <v>31</v>
      </c>
      <c r="AX87" s="12" t="s">
        <v>77</v>
      </c>
      <c r="AY87" s="150" t="s">
        <v>160</v>
      </c>
    </row>
    <row r="88" spans="2:65" s="1" customFormat="1" ht="16.5" customHeight="1">
      <c r="B88" s="33"/>
      <c r="C88" s="163" t="s">
        <v>79</v>
      </c>
      <c r="D88" s="163" t="s">
        <v>200</v>
      </c>
      <c r="E88" s="164" t="s">
        <v>3974</v>
      </c>
      <c r="F88" s="165" t="s">
        <v>3975</v>
      </c>
      <c r="G88" s="166" t="s">
        <v>313</v>
      </c>
      <c r="H88" s="167">
        <v>138</v>
      </c>
      <c r="I88" s="346">
        <v>0</v>
      </c>
      <c r="J88" s="169">
        <f>ROUND(I88*H88,2)</f>
        <v>0</v>
      </c>
      <c r="K88" s="165" t="s">
        <v>166</v>
      </c>
      <c r="L88" s="170"/>
      <c r="M88" s="171" t="s">
        <v>19</v>
      </c>
      <c r="N88" s="172" t="s">
        <v>40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204</v>
      </c>
      <c r="AT88" s="143" t="s">
        <v>200</v>
      </c>
      <c r="AU88" s="143" t="s">
        <v>79</v>
      </c>
      <c r="AY88" s="18" t="s">
        <v>160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77</v>
      </c>
      <c r="BK88" s="144">
        <f>ROUND(I88*H88,2)</f>
        <v>0</v>
      </c>
      <c r="BL88" s="18" t="s">
        <v>167</v>
      </c>
      <c r="BM88" s="143" t="s">
        <v>3976</v>
      </c>
    </row>
    <row r="89" spans="2:65" s="1" customFormat="1" ht="11.25">
      <c r="B89" s="33"/>
      <c r="D89" s="145" t="s">
        <v>169</v>
      </c>
      <c r="F89" s="146" t="s">
        <v>3975</v>
      </c>
      <c r="I89" s="147"/>
      <c r="L89" s="33"/>
      <c r="M89" s="148"/>
      <c r="T89" s="54"/>
      <c r="AT89" s="18" t="s">
        <v>169</v>
      </c>
      <c r="AU89" s="18" t="s">
        <v>79</v>
      </c>
    </row>
    <row r="90" spans="2:65" s="1" customFormat="1" ht="19.5">
      <c r="B90" s="33"/>
      <c r="D90" s="145" t="s">
        <v>803</v>
      </c>
      <c r="F90" s="192" t="s">
        <v>3972</v>
      </c>
      <c r="I90" s="147"/>
      <c r="L90" s="33"/>
      <c r="M90" s="148"/>
      <c r="T90" s="54"/>
      <c r="AT90" s="18" t="s">
        <v>803</v>
      </c>
      <c r="AU90" s="18" t="s">
        <v>79</v>
      </c>
    </row>
    <row r="91" spans="2:65" s="12" customFormat="1" ht="11.25">
      <c r="B91" s="149"/>
      <c r="D91" s="145" t="s">
        <v>171</v>
      </c>
      <c r="E91" s="150" t="s">
        <v>19</v>
      </c>
      <c r="F91" s="151" t="s">
        <v>3977</v>
      </c>
      <c r="H91" s="152">
        <v>138</v>
      </c>
      <c r="I91" s="153"/>
      <c r="L91" s="149"/>
      <c r="M91" s="154"/>
      <c r="T91" s="155"/>
      <c r="AT91" s="150" t="s">
        <v>171</v>
      </c>
      <c r="AU91" s="150" t="s">
        <v>79</v>
      </c>
      <c r="AV91" s="12" t="s">
        <v>79</v>
      </c>
      <c r="AW91" s="12" t="s">
        <v>31</v>
      </c>
      <c r="AX91" s="12" t="s">
        <v>77</v>
      </c>
      <c r="AY91" s="150" t="s">
        <v>160</v>
      </c>
    </row>
    <row r="92" spans="2:65" s="1" customFormat="1" ht="16.5" customHeight="1">
      <c r="B92" s="33"/>
      <c r="C92" s="163" t="s">
        <v>178</v>
      </c>
      <c r="D92" s="163" t="s">
        <v>200</v>
      </c>
      <c r="E92" s="164" t="s">
        <v>3974</v>
      </c>
      <c r="F92" s="165" t="s">
        <v>3975</v>
      </c>
      <c r="G92" s="166" t="s">
        <v>313</v>
      </c>
      <c r="H92" s="167">
        <v>30</v>
      </c>
      <c r="I92" s="346">
        <v>0</v>
      </c>
      <c r="J92" s="169">
        <f>ROUND(I92*H92,2)</f>
        <v>0</v>
      </c>
      <c r="K92" s="165" t="s">
        <v>166</v>
      </c>
      <c r="L92" s="170"/>
      <c r="M92" s="171" t="s">
        <v>19</v>
      </c>
      <c r="N92" s="172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204</v>
      </c>
      <c r="AT92" s="143" t="s">
        <v>200</v>
      </c>
      <c r="AU92" s="143" t="s">
        <v>79</v>
      </c>
      <c r="AY92" s="18" t="s">
        <v>160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77</v>
      </c>
      <c r="BK92" s="144">
        <f>ROUND(I92*H92,2)</f>
        <v>0</v>
      </c>
      <c r="BL92" s="18" t="s">
        <v>167</v>
      </c>
      <c r="BM92" s="143" t="s">
        <v>3978</v>
      </c>
    </row>
    <row r="93" spans="2:65" s="1" customFormat="1" ht="11.25">
      <c r="B93" s="33"/>
      <c r="D93" s="145" t="s">
        <v>169</v>
      </c>
      <c r="F93" s="146" t="s">
        <v>3975</v>
      </c>
      <c r="I93" s="147"/>
      <c r="L93" s="33"/>
      <c r="M93" s="148"/>
      <c r="T93" s="54"/>
      <c r="AT93" s="18" t="s">
        <v>169</v>
      </c>
      <c r="AU93" s="18" t="s">
        <v>79</v>
      </c>
    </row>
    <row r="94" spans="2:65" s="1" customFormat="1" ht="19.5">
      <c r="B94" s="33"/>
      <c r="D94" s="145" t="s">
        <v>803</v>
      </c>
      <c r="F94" s="192" t="s">
        <v>3972</v>
      </c>
      <c r="I94" s="147"/>
      <c r="L94" s="33"/>
      <c r="M94" s="148"/>
      <c r="T94" s="54"/>
      <c r="AT94" s="18" t="s">
        <v>803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363</v>
      </c>
      <c r="H95" s="152">
        <v>30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77</v>
      </c>
      <c r="AY95" s="150" t="s">
        <v>160</v>
      </c>
    </row>
    <row r="96" spans="2:65" s="1" customFormat="1" ht="16.5" customHeight="1">
      <c r="B96" s="33"/>
      <c r="C96" s="163" t="s">
        <v>167</v>
      </c>
      <c r="D96" s="163" t="s">
        <v>200</v>
      </c>
      <c r="E96" s="164" t="s">
        <v>3979</v>
      </c>
      <c r="F96" s="165" t="s">
        <v>3980</v>
      </c>
      <c r="G96" s="166" t="s">
        <v>313</v>
      </c>
      <c r="H96" s="167">
        <v>139</v>
      </c>
      <c r="I96" s="346">
        <v>0</v>
      </c>
      <c r="J96" s="169">
        <f>ROUND(I96*H96,2)</f>
        <v>0</v>
      </c>
      <c r="K96" s="165" t="s">
        <v>166</v>
      </c>
      <c r="L96" s="170"/>
      <c r="M96" s="171" t="s">
        <v>19</v>
      </c>
      <c r="N96" s="172" t="s">
        <v>40</v>
      </c>
      <c r="P96" s="141">
        <f>O96*H96</f>
        <v>0</v>
      </c>
      <c r="Q96" s="141">
        <v>5.9268000000000001</v>
      </c>
      <c r="R96" s="141">
        <f>Q96*H96</f>
        <v>823.8252</v>
      </c>
      <c r="S96" s="141">
        <v>0</v>
      </c>
      <c r="T96" s="142">
        <f>S96*H96</f>
        <v>0</v>
      </c>
      <c r="AR96" s="143" t="s">
        <v>204</v>
      </c>
      <c r="AT96" s="143" t="s">
        <v>200</v>
      </c>
      <c r="AU96" s="143" t="s">
        <v>79</v>
      </c>
      <c r="AY96" s="18" t="s">
        <v>160</v>
      </c>
      <c r="BE96" s="144">
        <f>IF(N96="základní",J96,0)</f>
        <v>0</v>
      </c>
      <c r="BF96" s="144">
        <f>IF(N96="snížená",J96,0)</f>
        <v>0</v>
      </c>
      <c r="BG96" s="144">
        <f>IF(N96="zákl. přenesená",J96,0)</f>
        <v>0</v>
      </c>
      <c r="BH96" s="144">
        <f>IF(N96="sníž. přenesená",J96,0)</f>
        <v>0</v>
      </c>
      <c r="BI96" s="144">
        <f>IF(N96="nulová",J96,0)</f>
        <v>0</v>
      </c>
      <c r="BJ96" s="18" t="s">
        <v>77</v>
      </c>
      <c r="BK96" s="144">
        <f>ROUND(I96*H96,2)</f>
        <v>0</v>
      </c>
      <c r="BL96" s="18" t="s">
        <v>167</v>
      </c>
      <c r="BM96" s="143" t="s">
        <v>3981</v>
      </c>
    </row>
    <row r="97" spans="2:65" s="1" customFormat="1" ht="11.25">
      <c r="B97" s="33"/>
      <c r="D97" s="145" t="s">
        <v>169</v>
      </c>
      <c r="F97" s="146" t="s">
        <v>3980</v>
      </c>
      <c r="I97" s="147"/>
      <c r="L97" s="33"/>
      <c r="M97" s="148"/>
      <c r="T97" s="54"/>
      <c r="AT97" s="18" t="s">
        <v>169</v>
      </c>
      <c r="AU97" s="18" t="s">
        <v>79</v>
      </c>
    </row>
    <row r="98" spans="2:65" s="1" customFormat="1" ht="19.5">
      <c r="B98" s="33"/>
      <c r="D98" s="145" t="s">
        <v>803</v>
      </c>
      <c r="F98" s="192" t="s">
        <v>3972</v>
      </c>
      <c r="I98" s="147"/>
      <c r="L98" s="33"/>
      <c r="M98" s="148"/>
      <c r="T98" s="54"/>
      <c r="AT98" s="18" t="s">
        <v>803</v>
      </c>
      <c r="AU98" s="18" t="s">
        <v>79</v>
      </c>
    </row>
    <row r="99" spans="2:65" s="1" customFormat="1" ht="16.5" customHeight="1">
      <c r="B99" s="33"/>
      <c r="C99" s="163" t="s">
        <v>191</v>
      </c>
      <c r="D99" s="163" t="s">
        <v>200</v>
      </c>
      <c r="E99" s="164" t="s">
        <v>787</v>
      </c>
      <c r="F99" s="165" t="s">
        <v>797</v>
      </c>
      <c r="G99" s="166" t="s">
        <v>313</v>
      </c>
      <c r="H99" s="167">
        <v>4</v>
      </c>
      <c r="I99" s="346">
        <v>0</v>
      </c>
      <c r="J99" s="169">
        <f>ROUND(I99*H99,2)</f>
        <v>0</v>
      </c>
      <c r="K99" s="165" t="s">
        <v>19</v>
      </c>
      <c r="L99" s="170"/>
      <c r="M99" s="171" t="s">
        <v>19</v>
      </c>
      <c r="N99" s="172" t="s">
        <v>40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204</v>
      </c>
      <c r="AT99" s="143" t="s">
        <v>200</v>
      </c>
      <c r="AU99" s="143" t="s">
        <v>79</v>
      </c>
      <c r="AY99" s="18" t="s">
        <v>160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77</v>
      </c>
      <c r="BK99" s="144">
        <f>ROUND(I99*H99,2)</f>
        <v>0</v>
      </c>
      <c r="BL99" s="18" t="s">
        <v>167</v>
      </c>
      <c r="BM99" s="143" t="s">
        <v>3982</v>
      </c>
    </row>
    <row r="100" spans="2:65" s="1" customFormat="1" ht="11.25">
      <c r="B100" s="33"/>
      <c r="D100" s="145" t="s">
        <v>169</v>
      </c>
      <c r="F100" s="146" t="s">
        <v>797</v>
      </c>
      <c r="I100" s="147"/>
      <c r="L100" s="33"/>
      <c r="M100" s="148"/>
      <c r="T100" s="54"/>
      <c r="AT100" s="18" t="s">
        <v>169</v>
      </c>
      <c r="AU100" s="18" t="s">
        <v>79</v>
      </c>
    </row>
    <row r="101" spans="2:65" s="1" customFormat="1" ht="16.5" customHeight="1">
      <c r="B101" s="33"/>
      <c r="C101" s="163" t="s">
        <v>195</v>
      </c>
      <c r="D101" s="163" t="s">
        <v>200</v>
      </c>
      <c r="E101" s="164" t="s">
        <v>792</v>
      </c>
      <c r="F101" s="165" t="s">
        <v>801</v>
      </c>
      <c r="G101" s="166" t="s">
        <v>313</v>
      </c>
      <c r="H101" s="167">
        <v>2</v>
      </c>
      <c r="I101" s="346">
        <v>0</v>
      </c>
      <c r="J101" s="169">
        <f>ROUND(I101*H101,2)</f>
        <v>0</v>
      </c>
      <c r="K101" s="165" t="s">
        <v>19</v>
      </c>
      <c r="L101" s="170"/>
      <c r="M101" s="171" t="s">
        <v>19</v>
      </c>
      <c r="N101" s="172" t="s">
        <v>40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204</v>
      </c>
      <c r="AT101" s="143" t="s">
        <v>200</v>
      </c>
      <c r="AU101" s="143" t="s">
        <v>79</v>
      </c>
      <c r="AY101" s="18" t="s">
        <v>160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77</v>
      </c>
      <c r="BK101" s="144">
        <f>ROUND(I101*H101,2)</f>
        <v>0</v>
      </c>
      <c r="BL101" s="18" t="s">
        <v>167</v>
      </c>
      <c r="BM101" s="143" t="s">
        <v>3983</v>
      </c>
    </row>
    <row r="102" spans="2:65" s="1" customFormat="1" ht="11.25">
      <c r="B102" s="33"/>
      <c r="D102" s="145" t="s">
        <v>169</v>
      </c>
      <c r="F102" s="146" t="s">
        <v>801</v>
      </c>
      <c r="I102" s="147"/>
      <c r="L102" s="33"/>
      <c r="M102" s="195"/>
      <c r="N102" s="196"/>
      <c r="O102" s="196"/>
      <c r="P102" s="196"/>
      <c r="Q102" s="196"/>
      <c r="R102" s="196"/>
      <c r="S102" s="196"/>
      <c r="T102" s="197"/>
      <c r="AT102" s="18" t="s">
        <v>169</v>
      </c>
      <c r="AU102" s="18" t="s">
        <v>79</v>
      </c>
    </row>
    <row r="103" spans="2:65" s="1" customFormat="1" ht="6.95" customHeight="1">
      <c r="B103" s="42"/>
      <c r="C103" s="43"/>
      <c r="D103" s="43"/>
      <c r="E103" s="43"/>
      <c r="F103" s="43"/>
      <c r="G103" s="43"/>
      <c r="H103" s="43"/>
      <c r="I103" s="43"/>
      <c r="J103" s="43"/>
      <c r="K103" s="43"/>
      <c r="L103" s="33"/>
    </row>
  </sheetData>
  <sheetProtection algorithmName="SHA-512" hashValue="WWKmtYNVC7kaYQlWtyNHXk687OcE0gN1FdkXN59LGxTA9x31CJPY/JGuNKGHdqtserSimHo4jSsMM6CJbf3ATg==" saltValue="ZcKMsiSKwxWPkfpmTc+9qA==" spinCount="100000" sheet="1" objects="1" scenarios="1" formatColumns="0" formatRows="0" autoFilter="0"/>
  <autoFilter ref="C80:K102" xr:uid="{00000000-0009-0000-0000-000012000000}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358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78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135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ROUND((SUM(BE84:BE357)),  2)</f>
        <v>0</v>
      </c>
      <c r="I33" s="94">
        <v>0.21</v>
      </c>
      <c r="J33" s="84">
        <f>ROUND(((SUM(BE84:BE357))*I33),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ROUND((SUM(BF84:BF357)),  2)</f>
        <v>0</v>
      </c>
      <c r="I34" s="94">
        <v>0.12</v>
      </c>
      <c r="J34" s="84">
        <f>ROUND(((SUM(BF84:BF357))*I34),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ROUND((SUM(BG84:BG357)),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ROUND((SUM(BH84:BH357)),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ROUND((SUM(BI84:BI357)),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01-10-01 - Železniční svršek a spodek, km 11,300 - km 19,605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J84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J86</f>
        <v>0</v>
      </c>
      <c r="L61" s="108"/>
    </row>
    <row r="62" spans="2:47" s="9" customFormat="1" ht="19.899999999999999" customHeight="1">
      <c r="B62" s="108"/>
      <c r="D62" s="109" t="s">
        <v>142</v>
      </c>
      <c r="E62" s="110"/>
      <c r="F62" s="110"/>
      <c r="G62" s="110"/>
      <c r="H62" s="110"/>
      <c r="I62" s="110"/>
      <c r="J62" s="111">
        <f>J112</f>
        <v>0</v>
      </c>
      <c r="L62" s="108"/>
    </row>
    <row r="63" spans="2:47" s="9" customFormat="1" ht="19.899999999999999" customHeight="1">
      <c r="B63" s="108"/>
      <c r="D63" s="109" t="s">
        <v>143</v>
      </c>
      <c r="E63" s="110"/>
      <c r="F63" s="110"/>
      <c r="G63" s="110"/>
      <c r="H63" s="110"/>
      <c r="I63" s="110"/>
      <c r="J63" s="111">
        <f>J255</f>
        <v>0</v>
      </c>
      <c r="L63" s="108"/>
    </row>
    <row r="64" spans="2:47" s="9" customFormat="1" ht="19.899999999999999" customHeight="1">
      <c r="B64" s="108"/>
      <c r="D64" s="109" t="s">
        <v>144</v>
      </c>
      <c r="E64" s="110"/>
      <c r="F64" s="110"/>
      <c r="G64" s="110"/>
      <c r="H64" s="110"/>
      <c r="I64" s="110"/>
      <c r="J64" s="111">
        <f>J325</f>
        <v>0</v>
      </c>
      <c r="L64" s="108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145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33" t="str">
        <f>E7</f>
        <v>Prostá rekonstrukce trati v úseku Chrastava - Hrádek nad Nisou</v>
      </c>
      <c r="F74" s="334"/>
      <c r="G74" s="334"/>
      <c r="H74" s="334"/>
      <c r="L74" s="33"/>
    </row>
    <row r="75" spans="2:12" s="1" customFormat="1" ht="12" customHeight="1">
      <c r="B75" s="33"/>
      <c r="C75" s="28" t="s">
        <v>134</v>
      </c>
      <c r="L75" s="33"/>
    </row>
    <row r="76" spans="2:12" s="1" customFormat="1" ht="16.5" customHeight="1">
      <c r="B76" s="33"/>
      <c r="E76" s="296" t="str">
        <f>E9</f>
        <v>SO 01-10-01 - Železniční svršek a spodek, km 11,300 - km 19,605</v>
      </c>
      <c r="F76" s="335"/>
      <c r="G76" s="335"/>
      <c r="H76" s="335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21</v>
      </c>
      <c r="F78" s="26" t="str">
        <f>F12</f>
        <v xml:space="preserve"> </v>
      </c>
      <c r="I78" s="28" t="s">
        <v>23</v>
      </c>
      <c r="J78" s="50" t="str">
        <f>IF(J12="","",J12)</f>
        <v>24. 1. 2025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25</v>
      </c>
      <c r="F80" s="26" t="str">
        <f>E15</f>
        <v xml:space="preserve"> </v>
      </c>
      <c r="I80" s="28" t="s">
        <v>30</v>
      </c>
      <c r="J80" s="31" t="str">
        <f>E21</f>
        <v xml:space="preserve"> </v>
      </c>
      <c r="L80" s="33"/>
    </row>
    <row r="81" spans="2:65" s="1" customFormat="1" ht="15.2" customHeight="1">
      <c r="B81" s="33"/>
      <c r="C81" s="28" t="s">
        <v>28</v>
      </c>
      <c r="F81" s="26" t="str">
        <f>IF(E18="","",E18)</f>
        <v>Vyplň údaj</v>
      </c>
      <c r="I81" s="28" t="s">
        <v>32</v>
      </c>
      <c r="J81" s="31" t="str">
        <f>E24</f>
        <v xml:space="preserve"> </v>
      </c>
      <c r="L81" s="33"/>
    </row>
    <row r="82" spans="2:65" s="1" customFormat="1" ht="10.35" customHeight="1">
      <c r="B82" s="33"/>
      <c r="L82" s="33"/>
    </row>
    <row r="83" spans="2:65" s="10" customFormat="1" ht="29.25" customHeight="1">
      <c r="B83" s="112"/>
      <c r="C83" s="113" t="s">
        <v>146</v>
      </c>
      <c r="D83" s="114" t="s">
        <v>54</v>
      </c>
      <c r="E83" s="114" t="s">
        <v>50</v>
      </c>
      <c r="F83" s="114" t="s">
        <v>51</v>
      </c>
      <c r="G83" s="114" t="s">
        <v>147</v>
      </c>
      <c r="H83" s="114" t="s">
        <v>148</v>
      </c>
      <c r="I83" s="114" t="s">
        <v>149</v>
      </c>
      <c r="J83" s="114" t="s">
        <v>138</v>
      </c>
      <c r="K83" s="115" t="s">
        <v>150</v>
      </c>
      <c r="L83" s="112"/>
      <c r="M83" s="57" t="s">
        <v>19</v>
      </c>
      <c r="N83" s="58" t="s">
        <v>39</v>
      </c>
      <c r="O83" s="58" t="s">
        <v>151</v>
      </c>
      <c r="P83" s="58" t="s">
        <v>152</v>
      </c>
      <c r="Q83" s="58" t="s">
        <v>153</v>
      </c>
      <c r="R83" s="58" t="s">
        <v>154</v>
      </c>
      <c r="S83" s="58" t="s">
        <v>155</v>
      </c>
      <c r="T83" s="59" t="s">
        <v>156</v>
      </c>
    </row>
    <row r="84" spans="2:65" s="1" customFormat="1" ht="22.9" customHeight="1">
      <c r="B84" s="33"/>
      <c r="C84" s="62" t="s">
        <v>157</v>
      </c>
      <c r="J84" s="116">
        <f>BK84</f>
        <v>0</v>
      </c>
      <c r="L84" s="33"/>
      <c r="M84" s="60"/>
      <c r="N84" s="51"/>
      <c r="O84" s="51"/>
      <c r="P84" s="117">
        <f>P85</f>
        <v>0</v>
      </c>
      <c r="Q84" s="51"/>
      <c r="R84" s="117">
        <f>R85</f>
        <v>20096.80243</v>
      </c>
      <c r="S84" s="51"/>
      <c r="T84" s="118">
        <f>T85</f>
        <v>0</v>
      </c>
      <c r="AT84" s="18" t="s">
        <v>68</v>
      </c>
      <c r="AU84" s="18" t="s">
        <v>139</v>
      </c>
      <c r="BK84" s="119">
        <f>BK85</f>
        <v>0</v>
      </c>
    </row>
    <row r="85" spans="2:65" s="11" customFormat="1" ht="25.9" customHeight="1">
      <c r="B85" s="120"/>
      <c r="D85" s="121" t="s">
        <v>68</v>
      </c>
      <c r="E85" s="122" t="s">
        <v>158</v>
      </c>
      <c r="F85" s="122" t="s">
        <v>159</v>
      </c>
      <c r="I85" s="123"/>
      <c r="J85" s="124">
        <f>BK85</f>
        <v>0</v>
      </c>
      <c r="L85" s="120"/>
      <c r="M85" s="125"/>
      <c r="P85" s="126">
        <f>P86+P112+P255+P325</f>
        <v>0</v>
      </c>
      <c r="R85" s="126">
        <f>R86+R112+R255+R325</f>
        <v>20096.80243</v>
      </c>
      <c r="T85" s="127">
        <f>T86+T112+T255+T325</f>
        <v>0</v>
      </c>
      <c r="AR85" s="121" t="s">
        <v>77</v>
      </c>
      <c r="AT85" s="128" t="s">
        <v>68</v>
      </c>
      <c r="AU85" s="128" t="s">
        <v>69</v>
      </c>
      <c r="AY85" s="121" t="s">
        <v>160</v>
      </c>
      <c r="BK85" s="129">
        <f>BK86+BK112+BK255+BK325</f>
        <v>0</v>
      </c>
    </row>
    <row r="86" spans="2:65" s="11" customFormat="1" ht="22.9" customHeight="1">
      <c r="B86" s="120"/>
      <c r="D86" s="121" t="s">
        <v>68</v>
      </c>
      <c r="E86" s="130" t="s">
        <v>77</v>
      </c>
      <c r="F86" s="130" t="s">
        <v>161</v>
      </c>
      <c r="I86" s="123"/>
      <c r="J86" s="131">
        <f>BK86</f>
        <v>0</v>
      </c>
      <c r="L86" s="120"/>
      <c r="M86" s="125"/>
      <c r="P86" s="126">
        <f>SUM(P87:P111)</f>
        <v>0</v>
      </c>
      <c r="R86" s="126">
        <f>SUM(R87:R111)</f>
        <v>1.7549100000000002</v>
      </c>
      <c r="T86" s="127">
        <f>SUM(T87:T111)</f>
        <v>0</v>
      </c>
      <c r="AR86" s="121" t="s">
        <v>77</v>
      </c>
      <c r="AT86" s="128" t="s">
        <v>68</v>
      </c>
      <c r="AU86" s="128" t="s">
        <v>77</v>
      </c>
      <c r="AY86" s="121" t="s">
        <v>160</v>
      </c>
      <c r="BK86" s="129">
        <f>SUM(BK87:BK111)</f>
        <v>0</v>
      </c>
    </row>
    <row r="87" spans="2:65" s="1" customFormat="1" ht="16.5" customHeight="1">
      <c r="B87" s="33"/>
      <c r="C87" s="132" t="s">
        <v>77</v>
      </c>
      <c r="D87" s="132" t="s">
        <v>162</v>
      </c>
      <c r="E87" s="133" t="s">
        <v>163</v>
      </c>
      <c r="F87" s="134" t="s">
        <v>164</v>
      </c>
      <c r="G87" s="135" t="s">
        <v>165</v>
      </c>
      <c r="H87" s="136">
        <v>16.25</v>
      </c>
      <c r="I87" s="137"/>
      <c r="J87" s="138">
        <f>ROUND(I87*H87,2)</f>
        <v>0</v>
      </c>
      <c r="K87" s="134" t="s">
        <v>166</v>
      </c>
      <c r="L87" s="33"/>
      <c r="M87" s="139" t="s">
        <v>19</v>
      </c>
      <c r="N87" s="140" t="s">
        <v>40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167</v>
      </c>
      <c r="AT87" s="143" t="s">
        <v>162</v>
      </c>
      <c r="AU87" s="143" t="s">
        <v>79</v>
      </c>
      <c r="AY87" s="18" t="s">
        <v>160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77</v>
      </c>
      <c r="BK87" s="144">
        <f>ROUND(I87*H87,2)</f>
        <v>0</v>
      </c>
      <c r="BL87" s="18" t="s">
        <v>167</v>
      </c>
      <c r="BM87" s="143" t="s">
        <v>168</v>
      </c>
    </row>
    <row r="88" spans="2:65" s="1" customFormat="1" ht="29.25">
      <c r="B88" s="33"/>
      <c r="D88" s="145" t="s">
        <v>169</v>
      </c>
      <c r="F88" s="146" t="s">
        <v>170</v>
      </c>
      <c r="I88" s="147"/>
      <c r="L88" s="33"/>
      <c r="M88" s="148"/>
      <c r="T88" s="54"/>
      <c r="AT88" s="18" t="s">
        <v>169</v>
      </c>
      <c r="AU88" s="18" t="s">
        <v>79</v>
      </c>
    </row>
    <row r="89" spans="2:65" s="12" customFormat="1" ht="11.25">
      <c r="B89" s="149"/>
      <c r="D89" s="145" t="s">
        <v>171</v>
      </c>
      <c r="E89" s="150" t="s">
        <v>19</v>
      </c>
      <c r="F89" s="151" t="s">
        <v>172</v>
      </c>
      <c r="H89" s="152">
        <v>16.25</v>
      </c>
      <c r="I89" s="153"/>
      <c r="L89" s="149"/>
      <c r="M89" s="154"/>
      <c r="T89" s="155"/>
      <c r="AT89" s="150" t="s">
        <v>171</v>
      </c>
      <c r="AU89" s="150" t="s">
        <v>79</v>
      </c>
      <c r="AV89" s="12" t="s">
        <v>79</v>
      </c>
      <c r="AW89" s="12" t="s">
        <v>31</v>
      </c>
      <c r="AX89" s="12" t="s">
        <v>77</v>
      </c>
      <c r="AY89" s="150" t="s">
        <v>160</v>
      </c>
    </row>
    <row r="90" spans="2:65" s="1" customFormat="1" ht="16.5" customHeight="1">
      <c r="B90" s="33"/>
      <c r="C90" s="132" t="s">
        <v>79</v>
      </c>
      <c r="D90" s="132" t="s">
        <v>162</v>
      </c>
      <c r="E90" s="133" t="s">
        <v>173</v>
      </c>
      <c r="F90" s="134" t="s">
        <v>174</v>
      </c>
      <c r="G90" s="135" t="s">
        <v>165</v>
      </c>
      <c r="H90" s="136">
        <v>7128.6210000000001</v>
      </c>
      <c r="I90" s="137"/>
      <c r="J90" s="138">
        <f>ROUND(I90*H90,2)</f>
        <v>0</v>
      </c>
      <c r="K90" s="134" t="s">
        <v>166</v>
      </c>
      <c r="L90" s="33"/>
      <c r="M90" s="139" t="s">
        <v>19</v>
      </c>
      <c r="N90" s="140" t="s">
        <v>40</v>
      </c>
      <c r="P90" s="141">
        <f>O90*H90</f>
        <v>0</v>
      </c>
      <c r="Q90" s="141">
        <v>0</v>
      </c>
      <c r="R90" s="141">
        <f>Q90*H90</f>
        <v>0</v>
      </c>
      <c r="S90" s="141">
        <v>0</v>
      </c>
      <c r="T90" s="142">
        <f>S90*H90</f>
        <v>0</v>
      </c>
      <c r="AR90" s="143" t="s">
        <v>167</v>
      </c>
      <c r="AT90" s="143" t="s">
        <v>162</v>
      </c>
      <c r="AU90" s="143" t="s">
        <v>79</v>
      </c>
      <c r="AY90" s="18" t="s">
        <v>160</v>
      </c>
      <c r="BE90" s="144">
        <f>IF(N90="základní",J90,0)</f>
        <v>0</v>
      </c>
      <c r="BF90" s="144">
        <f>IF(N90="snížená",J90,0)</f>
        <v>0</v>
      </c>
      <c r="BG90" s="144">
        <f>IF(N90="zákl. přenesená",J90,0)</f>
        <v>0</v>
      </c>
      <c r="BH90" s="144">
        <f>IF(N90="sníž. přenesená",J90,0)</f>
        <v>0</v>
      </c>
      <c r="BI90" s="144">
        <f>IF(N90="nulová",J90,0)</f>
        <v>0</v>
      </c>
      <c r="BJ90" s="18" t="s">
        <v>77</v>
      </c>
      <c r="BK90" s="144">
        <f>ROUND(I90*H90,2)</f>
        <v>0</v>
      </c>
      <c r="BL90" s="18" t="s">
        <v>167</v>
      </c>
      <c r="BM90" s="143" t="s">
        <v>175</v>
      </c>
    </row>
    <row r="91" spans="2:65" s="1" customFormat="1" ht="19.5">
      <c r="B91" s="33"/>
      <c r="D91" s="145" t="s">
        <v>169</v>
      </c>
      <c r="F91" s="146" t="s">
        <v>176</v>
      </c>
      <c r="I91" s="147"/>
      <c r="L91" s="33"/>
      <c r="M91" s="148"/>
      <c r="T91" s="54"/>
      <c r="AT91" s="18" t="s">
        <v>169</v>
      </c>
      <c r="AU91" s="18" t="s">
        <v>79</v>
      </c>
    </row>
    <row r="92" spans="2:65" s="12" customFormat="1" ht="11.25">
      <c r="B92" s="149"/>
      <c r="D92" s="145" t="s">
        <v>171</v>
      </c>
      <c r="E92" s="150" t="s">
        <v>19</v>
      </c>
      <c r="F92" s="151" t="s">
        <v>177</v>
      </c>
      <c r="H92" s="152">
        <v>7128.6210000000001</v>
      </c>
      <c r="I92" s="153"/>
      <c r="L92" s="149"/>
      <c r="M92" s="154"/>
      <c r="T92" s="155"/>
      <c r="AT92" s="150" t="s">
        <v>171</v>
      </c>
      <c r="AU92" s="150" t="s">
        <v>79</v>
      </c>
      <c r="AV92" s="12" t="s">
        <v>79</v>
      </c>
      <c r="AW92" s="12" t="s">
        <v>31</v>
      </c>
      <c r="AX92" s="12" t="s">
        <v>77</v>
      </c>
      <c r="AY92" s="150" t="s">
        <v>160</v>
      </c>
    </row>
    <row r="93" spans="2:65" s="1" customFormat="1" ht="16.5" customHeight="1">
      <c r="B93" s="33"/>
      <c r="C93" s="132" t="s">
        <v>178</v>
      </c>
      <c r="D93" s="132" t="s">
        <v>162</v>
      </c>
      <c r="E93" s="133" t="s">
        <v>179</v>
      </c>
      <c r="F93" s="134" t="s">
        <v>180</v>
      </c>
      <c r="G93" s="135" t="s">
        <v>165</v>
      </c>
      <c r="H93" s="136">
        <v>879</v>
      </c>
      <c r="I93" s="137"/>
      <c r="J93" s="138">
        <f>ROUND(I93*H93,2)</f>
        <v>0</v>
      </c>
      <c r="K93" s="134" t="s">
        <v>19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167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181</v>
      </c>
    </row>
    <row r="94" spans="2:65" s="1" customFormat="1" ht="11.25">
      <c r="B94" s="33"/>
      <c r="D94" s="145" t="s">
        <v>169</v>
      </c>
      <c r="F94" s="146" t="s">
        <v>180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182</v>
      </c>
      <c r="H95" s="152">
        <v>580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69</v>
      </c>
      <c r="AY95" s="150" t="s">
        <v>160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183</v>
      </c>
      <c r="H96" s="152">
        <v>299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69</v>
      </c>
      <c r="AY96" s="150" t="s">
        <v>160</v>
      </c>
    </row>
    <row r="97" spans="2:65" s="13" customFormat="1" ht="11.25">
      <c r="B97" s="156"/>
      <c r="D97" s="145" t="s">
        <v>171</v>
      </c>
      <c r="E97" s="157" t="s">
        <v>19</v>
      </c>
      <c r="F97" s="158" t="s">
        <v>184</v>
      </c>
      <c r="H97" s="159">
        <v>879</v>
      </c>
      <c r="I97" s="160"/>
      <c r="L97" s="156"/>
      <c r="M97" s="161"/>
      <c r="T97" s="162"/>
      <c r="AT97" s="157" t="s">
        <v>171</v>
      </c>
      <c r="AU97" s="157" t="s">
        <v>79</v>
      </c>
      <c r="AV97" s="13" t="s">
        <v>167</v>
      </c>
      <c r="AW97" s="13" t="s">
        <v>31</v>
      </c>
      <c r="AX97" s="13" t="s">
        <v>77</v>
      </c>
      <c r="AY97" s="157" t="s">
        <v>160</v>
      </c>
    </row>
    <row r="98" spans="2:65" s="1" customFormat="1" ht="16.5" customHeight="1">
      <c r="B98" s="33"/>
      <c r="C98" s="132" t="s">
        <v>167</v>
      </c>
      <c r="D98" s="132" t="s">
        <v>162</v>
      </c>
      <c r="E98" s="133" t="s">
        <v>185</v>
      </c>
      <c r="F98" s="134" t="s">
        <v>186</v>
      </c>
      <c r="G98" s="135" t="s">
        <v>187</v>
      </c>
      <c r="H98" s="136">
        <v>9146.7199999999993</v>
      </c>
      <c r="I98" s="137"/>
      <c r="J98" s="138">
        <f>ROUND(I98*H98,2)</f>
        <v>0</v>
      </c>
      <c r="K98" s="134" t="s">
        <v>166</v>
      </c>
      <c r="L98" s="33"/>
      <c r="M98" s="139" t="s">
        <v>19</v>
      </c>
      <c r="N98" s="140" t="s">
        <v>40</v>
      </c>
      <c r="P98" s="141">
        <f>O98*H98</f>
        <v>0</v>
      </c>
      <c r="Q98" s="141">
        <v>0</v>
      </c>
      <c r="R98" s="141">
        <f>Q98*H98</f>
        <v>0</v>
      </c>
      <c r="S98" s="141">
        <v>0</v>
      </c>
      <c r="T98" s="142">
        <f>S98*H98</f>
        <v>0</v>
      </c>
      <c r="AR98" s="143" t="s">
        <v>167</v>
      </c>
      <c r="AT98" s="143" t="s">
        <v>162</v>
      </c>
      <c r="AU98" s="143" t="s">
        <v>79</v>
      </c>
      <c r="AY98" s="18" t="s">
        <v>160</v>
      </c>
      <c r="BE98" s="144">
        <f>IF(N98="základní",J98,0)</f>
        <v>0</v>
      </c>
      <c r="BF98" s="144">
        <f>IF(N98="snížená",J98,0)</f>
        <v>0</v>
      </c>
      <c r="BG98" s="144">
        <f>IF(N98="zákl. přenesená",J98,0)</f>
        <v>0</v>
      </c>
      <c r="BH98" s="144">
        <f>IF(N98="sníž. přenesená",J98,0)</f>
        <v>0</v>
      </c>
      <c r="BI98" s="144">
        <f>IF(N98="nulová",J98,0)</f>
        <v>0</v>
      </c>
      <c r="BJ98" s="18" t="s">
        <v>77</v>
      </c>
      <c r="BK98" s="144">
        <f>ROUND(I98*H98,2)</f>
        <v>0</v>
      </c>
      <c r="BL98" s="18" t="s">
        <v>167</v>
      </c>
      <c r="BM98" s="143" t="s">
        <v>188</v>
      </c>
    </row>
    <row r="99" spans="2:65" s="1" customFormat="1" ht="19.5">
      <c r="B99" s="33"/>
      <c r="D99" s="145" t="s">
        <v>169</v>
      </c>
      <c r="F99" s="146" t="s">
        <v>189</v>
      </c>
      <c r="I99" s="147"/>
      <c r="L99" s="33"/>
      <c r="M99" s="148"/>
      <c r="T99" s="54"/>
      <c r="AT99" s="18" t="s">
        <v>169</v>
      </c>
      <c r="AU99" s="18" t="s">
        <v>79</v>
      </c>
    </row>
    <row r="100" spans="2:65" s="12" customFormat="1" ht="11.25">
      <c r="B100" s="149"/>
      <c r="D100" s="145" t="s">
        <v>171</v>
      </c>
      <c r="E100" s="150" t="s">
        <v>19</v>
      </c>
      <c r="F100" s="151" t="s">
        <v>190</v>
      </c>
      <c r="H100" s="152">
        <v>9146.7199999999993</v>
      </c>
      <c r="I100" s="153"/>
      <c r="L100" s="149"/>
      <c r="M100" s="154"/>
      <c r="T100" s="155"/>
      <c r="AT100" s="150" t="s">
        <v>171</v>
      </c>
      <c r="AU100" s="150" t="s">
        <v>79</v>
      </c>
      <c r="AV100" s="12" t="s">
        <v>79</v>
      </c>
      <c r="AW100" s="12" t="s">
        <v>31</v>
      </c>
      <c r="AX100" s="12" t="s">
        <v>77</v>
      </c>
      <c r="AY100" s="150" t="s">
        <v>160</v>
      </c>
    </row>
    <row r="101" spans="2:65" s="1" customFormat="1" ht="16.5" customHeight="1">
      <c r="B101" s="33"/>
      <c r="C101" s="132" t="s">
        <v>191</v>
      </c>
      <c r="D101" s="132" t="s">
        <v>162</v>
      </c>
      <c r="E101" s="133" t="s">
        <v>192</v>
      </c>
      <c r="F101" s="134" t="s">
        <v>193</v>
      </c>
      <c r="G101" s="135" t="s">
        <v>187</v>
      </c>
      <c r="H101" s="136">
        <v>4743</v>
      </c>
      <c r="I101" s="137"/>
      <c r="J101" s="138">
        <f>ROUND(I101*H101,2)</f>
        <v>0</v>
      </c>
      <c r="K101" s="134" t="s">
        <v>19</v>
      </c>
      <c r="L101" s="33"/>
      <c r="M101" s="139" t="s">
        <v>19</v>
      </c>
      <c r="N101" s="140" t="s">
        <v>40</v>
      </c>
      <c r="P101" s="141">
        <f>O101*H101</f>
        <v>0</v>
      </c>
      <c r="Q101" s="141">
        <v>0</v>
      </c>
      <c r="R101" s="141">
        <f>Q101*H101</f>
        <v>0</v>
      </c>
      <c r="S101" s="141">
        <v>0</v>
      </c>
      <c r="T101" s="142">
        <f>S101*H101</f>
        <v>0</v>
      </c>
      <c r="AR101" s="143" t="s">
        <v>167</v>
      </c>
      <c r="AT101" s="143" t="s">
        <v>162</v>
      </c>
      <c r="AU101" s="143" t="s">
        <v>79</v>
      </c>
      <c r="AY101" s="18" t="s">
        <v>160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77</v>
      </c>
      <c r="BK101" s="144">
        <f>ROUND(I101*H101,2)</f>
        <v>0</v>
      </c>
      <c r="BL101" s="18" t="s">
        <v>167</v>
      </c>
      <c r="BM101" s="143" t="s">
        <v>194</v>
      </c>
    </row>
    <row r="102" spans="2:65" s="1" customFormat="1" ht="11.25">
      <c r="B102" s="33"/>
      <c r="D102" s="145" t="s">
        <v>169</v>
      </c>
      <c r="F102" s="146" t="s">
        <v>193</v>
      </c>
      <c r="I102" s="147"/>
      <c r="L102" s="33"/>
      <c r="M102" s="148"/>
      <c r="T102" s="54"/>
      <c r="AT102" s="18" t="s">
        <v>169</v>
      </c>
      <c r="AU102" s="18" t="s">
        <v>79</v>
      </c>
    </row>
    <row r="103" spans="2:65" s="1" customFormat="1" ht="16.5" customHeight="1">
      <c r="B103" s="33"/>
      <c r="C103" s="132" t="s">
        <v>195</v>
      </c>
      <c r="D103" s="132" t="s">
        <v>162</v>
      </c>
      <c r="E103" s="133" t="s">
        <v>196</v>
      </c>
      <c r="F103" s="134" t="s">
        <v>197</v>
      </c>
      <c r="G103" s="135" t="s">
        <v>187</v>
      </c>
      <c r="H103" s="136">
        <v>4743</v>
      </c>
      <c r="I103" s="137"/>
      <c r="J103" s="138">
        <f>ROUND(I103*H103,2)</f>
        <v>0</v>
      </c>
      <c r="K103" s="134" t="s">
        <v>19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167</v>
      </c>
      <c r="AT103" s="143" t="s">
        <v>162</v>
      </c>
      <c r="AU103" s="143" t="s">
        <v>79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198</v>
      </c>
    </row>
    <row r="104" spans="2:65" s="1" customFormat="1" ht="11.25">
      <c r="B104" s="33"/>
      <c r="D104" s="145" t="s">
        <v>169</v>
      </c>
      <c r="F104" s="146" t="s">
        <v>197</v>
      </c>
      <c r="I104" s="147"/>
      <c r="L104" s="33"/>
      <c r="M104" s="148"/>
      <c r="T104" s="54"/>
      <c r="AT104" s="18" t="s">
        <v>169</v>
      </c>
      <c r="AU104" s="18" t="s">
        <v>79</v>
      </c>
    </row>
    <row r="105" spans="2:65" s="1" customFormat="1" ht="16.5" customHeight="1">
      <c r="B105" s="33"/>
      <c r="C105" s="163" t="s">
        <v>199</v>
      </c>
      <c r="D105" s="163" t="s">
        <v>200</v>
      </c>
      <c r="E105" s="164" t="s">
        <v>201</v>
      </c>
      <c r="F105" s="165" t="s">
        <v>202</v>
      </c>
      <c r="G105" s="166" t="s">
        <v>203</v>
      </c>
      <c r="H105" s="167">
        <v>237.15</v>
      </c>
      <c r="I105" s="168"/>
      <c r="J105" s="169">
        <f>ROUND(I105*H105,2)</f>
        <v>0</v>
      </c>
      <c r="K105" s="165" t="s">
        <v>19</v>
      </c>
      <c r="L105" s="170"/>
      <c r="M105" s="171" t="s">
        <v>19</v>
      </c>
      <c r="N105" s="172" t="s">
        <v>40</v>
      </c>
      <c r="P105" s="141">
        <f>O105*H105</f>
        <v>0</v>
      </c>
      <c r="Q105" s="141">
        <v>1E-3</v>
      </c>
      <c r="R105" s="141">
        <f>Q105*H105</f>
        <v>0.23715</v>
      </c>
      <c r="S105" s="141">
        <v>0</v>
      </c>
      <c r="T105" s="142">
        <f>S105*H105</f>
        <v>0</v>
      </c>
      <c r="AR105" s="143" t="s">
        <v>204</v>
      </c>
      <c r="AT105" s="143" t="s">
        <v>200</v>
      </c>
      <c r="AU105" s="143" t="s">
        <v>79</v>
      </c>
      <c r="AY105" s="18" t="s">
        <v>160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77</v>
      </c>
      <c r="BK105" s="144">
        <f>ROUND(I105*H105,2)</f>
        <v>0</v>
      </c>
      <c r="BL105" s="18" t="s">
        <v>167</v>
      </c>
      <c r="BM105" s="143" t="s">
        <v>205</v>
      </c>
    </row>
    <row r="106" spans="2:65" s="1" customFormat="1" ht="11.25">
      <c r="B106" s="33"/>
      <c r="D106" s="145" t="s">
        <v>169</v>
      </c>
      <c r="F106" s="146" t="s">
        <v>202</v>
      </c>
      <c r="I106" s="147"/>
      <c r="L106" s="33"/>
      <c r="M106" s="148"/>
      <c r="T106" s="54"/>
      <c r="AT106" s="18" t="s">
        <v>169</v>
      </c>
      <c r="AU106" s="18" t="s">
        <v>79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206</v>
      </c>
      <c r="H107" s="152">
        <v>237.15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77</v>
      </c>
      <c r="AY107" s="150" t="s">
        <v>160</v>
      </c>
    </row>
    <row r="108" spans="2:65" s="1" customFormat="1" ht="16.5" customHeight="1">
      <c r="B108" s="33"/>
      <c r="C108" s="132" t="s">
        <v>204</v>
      </c>
      <c r="D108" s="132" t="s">
        <v>162</v>
      </c>
      <c r="E108" s="133" t="s">
        <v>207</v>
      </c>
      <c r="F108" s="134" t="s">
        <v>208</v>
      </c>
      <c r="G108" s="135" t="s">
        <v>187</v>
      </c>
      <c r="H108" s="136">
        <v>4743</v>
      </c>
      <c r="I108" s="137"/>
      <c r="J108" s="138">
        <f>ROUND(I108*H108,2)</f>
        <v>0</v>
      </c>
      <c r="K108" s="134" t="s">
        <v>166</v>
      </c>
      <c r="L108" s="33"/>
      <c r="M108" s="139" t="s">
        <v>19</v>
      </c>
      <c r="N108" s="140" t="s">
        <v>40</v>
      </c>
      <c r="P108" s="141">
        <f>O108*H108</f>
        <v>0</v>
      </c>
      <c r="Q108" s="141">
        <v>0</v>
      </c>
      <c r="R108" s="141">
        <f>Q108*H108</f>
        <v>0</v>
      </c>
      <c r="S108" s="141">
        <v>0</v>
      </c>
      <c r="T108" s="142">
        <f>S108*H108</f>
        <v>0</v>
      </c>
      <c r="AR108" s="143" t="s">
        <v>167</v>
      </c>
      <c r="AT108" s="143" t="s">
        <v>162</v>
      </c>
      <c r="AU108" s="143" t="s">
        <v>79</v>
      </c>
      <c r="AY108" s="18" t="s">
        <v>160</v>
      </c>
      <c r="BE108" s="144">
        <f>IF(N108="základní",J108,0)</f>
        <v>0</v>
      </c>
      <c r="BF108" s="144">
        <f>IF(N108="snížená",J108,0)</f>
        <v>0</v>
      </c>
      <c r="BG108" s="144">
        <f>IF(N108="zákl. přenesená",J108,0)</f>
        <v>0</v>
      </c>
      <c r="BH108" s="144">
        <f>IF(N108="sníž. přenesená",J108,0)</f>
        <v>0</v>
      </c>
      <c r="BI108" s="144">
        <f>IF(N108="nulová",J108,0)</f>
        <v>0</v>
      </c>
      <c r="BJ108" s="18" t="s">
        <v>77</v>
      </c>
      <c r="BK108" s="144">
        <f>ROUND(I108*H108,2)</f>
        <v>0</v>
      </c>
      <c r="BL108" s="18" t="s">
        <v>167</v>
      </c>
      <c r="BM108" s="143" t="s">
        <v>209</v>
      </c>
    </row>
    <row r="109" spans="2:65" s="1" customFormat="1" ht="19.5">
      <c r="B109" s="33"/>
      <c r="D109" s="145" t="s">
        <v>169</v>
      </c>
      <c r="F109" s="146" t="s">
        <v>210</v>
      </c>
      <c r="I109" s="147"/>
      <c r="L109" s="33"/>
      <c r="M109" s="148"/>
      <c r="T109" s="54"/>
      <c r="AT109" s="18" t="s">
        <v>169</v>
      </c>
      <c r="AU109" s="18" t="s">
        <v>79</v>
      </c>
    </row>
    <row r="110" spans="2:65" s="1" customFormat="1" ht="16.5" customHeight="1">
      <c r="B110" s="33"/>
      <c r="C110" s="163" t="s">
        <v>211</v>
      </c>
      <c r="D110" s="163" t="s">
        <v>200</v>
      </c>
      <c r="E110" s="164" t="s">
        <v>212</v>
      </c>
      <c r="F110" s="165" t="s">
        <v>213</v>
      </c>
      <c r="G110" s="166" t="s">
        <v>187</v>
      </c>
      <c r="H110" s="167">
        <v>4743</v>
      </c>
      <c r="I110" s="168"/>
      <c r="J110" s="169">
        <f>ROUND(I110*H110,2)</f>
        <v>0</v>
      </c>
      <c r="K110" s="165" t="s">
        <v>166</v>
      </c>
      <c r="L110" s="170"/>
      <c r="M110" s="171" t="s">
        <v>19</v>
      </c>
      <c r="N110" s="172" t="s">
        <v>40</v>
      </c>
      <c r="P110" s="141">
        <f>O110*H110</f>
        <v>0</v>
      </c>
      <c r="Q110" s="141">
        <v>3.2000000000000003E-4</v>
      </c>
      <c r="R110" s="141">
        <f>Q110*H110</f>
        <v>1.5177600000000002</v>
      </c>
      <c r="S110" s="141">
        <v>0</v>
      </c>
      <c r="T110" s="142">
        <f>S110*H110</f>
        <v>0</v>
      </c>
      <c r="AR110" s="143" t="s">
        <v>204</v>
      </c>
      <c r="AT110" s="143" t="s">
        <v>200</v>
      </c>
      <c r="AU110" s="143" t="s">
        <v>79</v>
      </c>
      <c r="AY110" s="18" t="s">
        <v>160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77</v>
      </c>
      <c r="BK110" s="144">
        <f>ROUND(I110*H110,2)</f>
        <v>0</v>
      </c>
      <c r="BL110" s="18" t="s">
        <v>167</v>
      </c>
      <c r="BM110" s="143" t="s">
        <v>214</v>
      </c>
    </row>
    <row r="111" spans="2:65" s="1" customFormat="1" ht="11.25">
      <c r="B111" s="33"/>
      <c r="D111" s="145" t="s">
        <v>169</v>
      </c>
      <c r="F111" s="146" t="s">
        <v>213</v>
      </c>
      <c r="I111" s="147"/>
      <c r="L111" s="33"/>
      <c r="M111" s="148"/>
      <c r="T111" s="54"/>
      <c r="AT111" s="18" t="s">
        <v>169</v>
      </c>
      <c r="AU111" s="18" t="s">
        <v>79</v>
      </c>
    </row>
    <row r="112" spans="2:65" s="11" customFormat="1" ht="22.9" customHeight="1">
      <c r="B112" s="120"/>
      <c r="D112" s="121" t="s">
        <v>68</v>
      </c>
      <c r="E112" s="130" t="s">
        <v>191</v>
      </c>
      <c r="F112" s="130" t="s">
        <v>215</v>
      </c>
      <c r="I112" s="123"/>
      <c r="J112" s="131">
        <f>BK112</f>
        <v>0</v>
      </c>
      <c r="L112" s="120"/>
      <c r="M112" s="125"/>
      <c r="P112" s="126">
        <f>SUM(P113:P254)</f>
        <v>0</v>
      </c>
      <c r="R112" s="126">
        <f>SUM(R113:R254)</f>
        <v>20014.971720000001</v>
      </c>
      <c r="T112" s="127">
        <f>SUM(T113:T254)</f>
        <v>0</v>
      </c>
      <c r="AR112" s="121" t="s">
        <v>77</v>
      </c>
      <c r="AT112" s="128" t="s">
        <v>68</v>
      </c>
      <c r="AU112" s="128" t="s">
        <v>77</v>
      </c>
      <c r="AY112" s="121" t="s">
        <v>160</v>
      </c>
      <c r="BK112" s="129">
        <f>SUM(BK113:BK254)</f>
        <v>0</v>
      </c>
    </row>
    <row r="113" spans="2:65" s="1" customFormat="1" ht="16.5" customHeight="1">
      <c r="B113" s="33"/>
      <c r="C113" s="132" t="s">
        <v>216</v>
      </c>
      <c r="D113" s="132" t="s">
        <v>162</v>
      </c>
      <c r="E113" s="133" t="s">
        <v>217</v>
      </c>
      <c r="F113" s="134" t="s">
        <v>218</v>
      </c>
      <c r="G113" s="135" t="s">
        <v>165</v>
      </c>
      <c r="H113" s="136">
        <v>314</v>
      </c>
      <c r="I113" s="137"/>
      <c r="J113" s="138">
        <f>ROUND(I113*H113,2)</f>
        <v>0</v>
      </c>
      <c r="K113" s="134" t="s">
        <v>166</v>
      </c>
      <c r="L113" s="33"/>
      <c r="M113" s="139" t="s">
        <v>19</v>
      </c>
      <c r="N113" s="140" t="s">
        <v>40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167</v>
      </c>
      <c r="AT113" s="143" t="s">
        <v>162</v>
      </c>
      <c r="AU113" s="143" t="s">
        <v>79</v>
      </c>
      <c r="AY113" s="18" t="s">
        <v>160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77</v>
      </c>
      <c r="BK113" s="144">
        <f>ROUND(I113*H113,2)</f>
        <v>0</v>
      </c>
      <c r="BL113" s="18" t="s">
        <v>167</v>
      </c>
      <c r="BM113" s="143" t="s">
        <v>219</v>
      </c>
    </row>
    <row r="114" spans="2:65" s="1" customFormat="1" ht="29.25">
      <c r="B114" s="33"/>
      <c r="D114" s="145" t="s">
        <v>169</v>
      </c>
      <c r="F114" s="146" t="s">
        <v>220</v>
      </c>
      <c r="I114" s="147"/>
      <c r="L114" s="33"/>
      <c r="M114" s="148"/>
      <c r="T114" s="54"/>
      <c r="AT114" s="18" t="s">
        <v>169</v>
      </c>
      <c r="AU114" s="18" t="s">
        <v>79</v>
      </c>
    </row>
    <row r="115" spans="2:65" s="1" customFormat="1" ht="16.5" customHeight="1">
      <c r="B115" s="33"/>
      <c r="C115" s="132" t="s">
        <v>221</v>
      </c>
      <c r="D115" s="132" t="s">
        <v>162</v>
      </c>
      <c r="E115" s="133" t="s">
        <v>222</v>
      </c>
      <c r="F115" s="134" t="s">
        <v>223</v>
      </c>
      <c r="G115" s="135" t="s">
        <v>165</v>
      </c>
      <c r="H115" s="136">
        <v>10785</v>
      </c>
      <c r="I115" s="137"/>
      <c r="J115" s="138">
        <f>ROUND(I115*H115,2)</f>
        <v>0</v>
      </c>
      <c r="K115" s="134" t="s">
        <v>166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167</v>
      </c>
      <c r="AT115" s="143" t="s">
        <v>162</v>
      </c>
      <c r="AU115" s="143" t="s">
        <v>79</v>
      </c>
      <c r="AY115" s="18" t="s">
        <v>160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77</v>
      </c>
      <c r="BK115" s="144">
        <f>ROUND(I115*H115,2)</f>
        <v>0</v>
      </c>
      <c r="BL115" s="18" t="s">
        <v>167</v>
      </c>
      <c r="BM115" s="143" t="s">
        <v>224</v>
      </c>
    </row>
    <row r="116" spans="2:65" s="1" customFormat="1" ht="19.5">
      <c r="B116" s="33"/>
      <c r="D116" s="145" t="s">
        <v>169</v>
      </c>
      <c r="F116" s="146" t="s">
        <v>225</v>
      </c>
      <c r="I116" s="147"/>
      <c r="L116" s="33"/>
      <c r="M116" s="148"/>
      <c r="T116" s="54"/>
      <c r="AT116" s="18" t="s">
        <v>169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226</v>
      </c>
      <c r="H117" s="152">
        <v>8229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69</v>
      </c>
      <c r="AY117" s="150" t="s">
        <v>160</v>
      </c>
    </row>
    <row r="118" spans="2:65" s="12" customFormat="1" ht="11.25">
      <c r="B118" s="149"/>
      <c r="D118" s="145" t="s">
        <v>171</v>
      </c>
      <c r="E118" s="150" t="s">
        <v>19</v>
      </c>
      <c r="F118" s="151" t="s">
        <v>227</v>
      </c>
      <c r="H118" s="152">
        <v>202</v>
      </c>
      <c r="I118" s="153"/>
      <c r="L118" s="149"/>
      <c r="M118" s="154"/>
      <c r="T118" s="155"/>
      <c r="AT118" s="150" t="s">
        <v>171</v>
      </c>
      <c r="AU118" s="150" t="s">
        <v>79</v>
      </c>
      <c r="AV118" s="12" t="s">
        <v>79</v>
      </c>
      <c r="AW118" s="12" t="s">
        <v>31</v>
      </c>
      <c r="AX118" s="12" t="s">
        <v>69</v>
      </c>
      <c r="AY118" s="150" t="s">
        <v>160</v>
      </c>
    </row>
    <row r="119" spans="2:65" s="12" customFormat="1" ht="11.25">
      <c r="B119" s="149"/>
      <c r="D119" s="145" t="s">
        <v>171</v>
      </c>
      <c r="E119" s="150" t="s">
        <v>19</v>
      </c>
      <c r="F119" s="151" t="s">
        <v>228</v>
      </c>
      <c r="H119" s="152">
        <v>2283</v>
      </c>
      <c r="I119" s="153"/>
      <c r="L119" s="149"/>
      <c r="M119" s="154"/>
      <c r="T119" s="155"/>
      <c r="AT119" s="150" t="s">
        <v>171</v>
      </c>
      <c r="AU119" s="150" t="s">
        <v>79</v>
      </c>
      <c r="AV119" s="12" t="s">
        <v>79</v>
      </c>
      <c r="AW119" s="12" t="s">
        <v>31</v>
      </c>
      <c r="AX119" s="12" t="s">
        <v>69</v>
      </c>
      <c r="AY119" s="150" t="s">
        <v>160</v>
      </c>
    </row>
    <row r="120" spans="2:65" s="12" customFormat="1" ht="11.25">
      <c r="B120" s="149"/>
      <c r="D120" s="145" t="s">
        <v>171</v>
      </c>
      <c r="E120" s="150" t="s">
        <v>19</v>
      </c>
      <c r="F120" s="151" t="s">
        <v>229</v>
      </c>
      <c r="H120" s="152">
        <v>50</v>
      </c>
      <c r="I120" s="153"/>
      <c r="L120" s="149"/>
      <c r="M120" s="154"/>
      <c r="T120" s="155"/>
      <c r="AT120" s="150" t="s">
        <v>171</v>
      </c>
      <c r="AU120" s="150" t="s">
        <v>79</v>
      </c>
      <c r="AV120" s="12" t="s">
        <v>79</v>
      </c>
      <c r="AW120" s="12" t="s">
        <v>31</v>
      </c>
      <c r="AX120" s="12" t="s">
        <v>69</v>
      </c>
      <c r="AY120" s="150" t="s">
        <v>160</v>
      </c>
    </row>
    <row r="121" spans="2:65" s="12" customFormat="1" ht="11.25">
      <c r="B121" s="149"/>
      <c r="D121" s="145" t="s">
        <v>171</v>
      </c>
      <c r="E121" s="150" t="s">
        <v>19</v>
      </c>
      <c r="F121" s="151" t="s">
        <v>230</v>
      </c>
      <c r="H121" s="152">
        <v>21</v>
      </c>
      <c r="I121" s="153"/>
      <c r="L121" s="149"/>
      <c r="M121" s="154"/>
      <c r="T121" s="155"/>
      <c r="AT121" s="150" t="s">
        <v>171</v>
      </c>
      <c r="AU121" s="150" t="s">
        <v>79</v>
      </c>
      <c r="AV121" s="12" t="s">
        <v>79</v>
      </c>
      <c r="AW121" s="12" t="s">
        <v>31</v>
      </c>
      <c r="AX121" s="12" t="s">
        <v>69</v>
      </c>
      <c r="AY121" s="150" t="s">
        <v>160</v>
      </c>
    </row>
    <row r="122" spans="2:65" s="13" customFormat="1" ht="11.25">
      <c r="B122" s="156"/>
      <c r="D122" s="145" t="s">
        <v>171</v>
      </c>
      <c r="E122" s="157" t="s">
        <v>19</v>
      </c>
      <c r="F122" s="158" t="s">
        <v>184</v>
      </c>
      <c r="H122" s="159">
        <v>10785</v>
      </c>
      <c r="I122" s="160"/>
      <c r="L122" s="156"/>
      <c r="M122" s="161"/>
      <c r="T122" s="162"/>
      <c r="AT122" s="157" t="s">
        <v>171</v>
      </c>
      <c r="AU122" s="157" t="s">
        <v>79</v>
      </c>
      <c r="AV122" s="13" t="s">
        <v>167</v>
      </c>
      <c r="AW122" s="13" t="s">
        <v>31</v>
      </c>
      <c r="AX122" s="13" t="s">
        <v>77</v>
      </c>
      <c r="AY122" s="157" t="s">
        <v>160</v>
      </c>
    </row>
    <row r="123" spans="2:65" s="1" customFormat="1" ht="16.5" customHeight="1">
      <c r="B123" s="33"/>
      <c r="C123" s="163" t="s">
        <v>8</v>
      </c>
      <c r="D123" s="163" t="s">
        <v>200</v>
      </c>
      <c r="E123" s="164" t="s">
        <v>231</v>
      </c>
      <c r="F123" s="165" t="s">
        <v>232</v>
      </c>
      <c r="G123" s="166" t="s">
        <v>233</v>
      </c>
      <c r="H123" s="167">
        <v>19978.2</v>
      </c>
      <c r="I123" s="168"/>
      <c r="J123" s="169">
        <f>ROUND(I123*H123,2)</f>
        <v>0</v>
      </c>
      <c r="K123" s="165" t="s">
        <v>166</v>
      </c>
      <c r="L123" s="170"/>
      <c r="M123" s="171" t="s">
        <v>19</v>
      </c>
      <c r="N123" s="172" t="s">
        <v>40</v>
      </c>
      <c r="P123" s="141">
        <f>O123*H123</f>
        <v>0</v>
      </c>
      <c r="Q123" s="141">
        <v>1</v>
      </c>
      <c r="R123" s="141">
        <f>Q123*H123</f>
        <v>19978.2</v>
      </c>
      <c r="S123" s="141">
        <v>0</v>
      </c>
      <c r="T123" s="142">
        <f>S123*H123</f>
        <v>0</v>
      </c>
      <c r="AR123" s="143" t="s">
        <v>204</v>
      </c>
      <c r="AT123" s="143" t="s">
        <v>200</v>
      </c>
      <c r="AU123" s="143" t="s">
        <v>79</v>
      </c>
      <c r="AY123" s="18" t="s">
        <v>160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77</v>
      </c>
      <c r="BK123" s="144">
        <f>ROUND(I123*H123,2)</f>
        <v>0</v>
      </c>
      <c r="BL123" s="18" t="s">
        <v>167</v>
      </c>
      <c r="BM123" s="143" t="s">
        <v>234</v>
      </c>
    </row>
    <row r="124" spans="2:65" s="1" customFormat="1" ht="11.25">
      <c r="B124" s="33"/>
      <c r="D124" s="145" t="s">
        <v>169</v>
      </c>
      <c r="F124" s="146" t="s">
        <v>232</v>
      </c>
      <c r="I124" s="147"/>
      <c r="L124" s="33"/>
      <c r="M124" s="148"/>
      <c r="T124" s="54"/>
      <c r="AT124" s="18" t="s">
        <v>169</v>
      </c>
      <c r="AU124" s="18" t="s">
        <v>79</v>
      </c>
    </row>
    <row r="125" spans="2:65" s="12" customFormat="1" ht="11.25">
      <c r="B125" s="149"/>
      <c r="D125" s="145" t="s">
        <v>171</v>
      </c>
      <c r="E125" s="150" t="s">
        <v>19</v>
      </c>
      <c r="F125" s="151" t="s">
        <v>226</v>
      </c>
      <c r="H125" s="152">
        <v>8229</v>
      </c>
      <c r="I125" s="153"/>
      <c r="L125" s="149"/>
      <c r="M125" s="154"/>
      <c r="T125" s="155"/>
      <c r="AT125" s="150" t="s">
        <v>171</v>
      </c>
      <c r="AU125" s="150" t="s">
        <v>79</v>
      </c>
      <c r="AV125" s="12" t="s">
        <v>79</v>
      </c>
      <c r="AW125" s="12" t="s">
        <v>31</v>
      </c>
      <c r="AX125" s="12" t="s">
        <v>69</v>
      </c>
      <c r="AY125" s="150" t="s">
        <v>160</v>
      </c>
    </row>
    <row r="126" spans="2:65" s="12" customFormat="1" ht="11.25">
      <c r="B126" s="149"/>
      <c r="D126" s="145" t="s">
        <v>171</v>
      </c>
      <c r="E126" s="150" t="s">
        <v>19</v>
      </c>
      <c r="F126" s="151" t="s">
        <v>227</v>
      </c>
      <c r="H126" s="152">
        <v>202</v>
      </c>
      <c r="I126" s="153"/>
      <c r="L126" s="149"/>
      <c r="M126" s="154"/>
      <c r="T126" s="155"/>
      <c r="AT126" s="150" t="s">
        <v>171</v>
      </c>
      <c r="AU126" s="150" t="s">
        <v>79</v>
      </c>
      <c r="AV126" s="12" t="s">
        <v>79</v>
      </c>
      <c r="AW126" s="12" t="s">
        <v>31</v>
      </c>
      <c r="AX126" s="12" t="s">
        <v>69</v>
      </c>
      <c r="AY126" s="150" t="s">
        <v>160</v>
      </c>
    </row>
    <row r="127" spans="2:65" s="12" customFormat="1" ht="11.25">
      <c r="B127" s="149"/>
      <c r="D127" s="145" t="s">
        <v>171</v>
      </c>
      <c r="E127" s="150" t="s">
        <v>19</v>
      </c>
      <c r="F127" s="151" t="s">
        <v>228</v>
      </c>
      <c r="H127" s="152">
        <v>2283</v>
      </c>
      <c r="I127" s="153"/>
      <c r="L127" s="149"/>
      <c r="M127" s="154"/>
      <c r="T127" s="155"/>
      <c r="AT127" s="150" t="s">
        <v>171</v>
      </c>
      <c r="AU127" s="150" t="s">
        <v>79</v>
      </c>
      <c r="AV127" s="12" t="s">
        <v>79</v>
      </c>
      <c r="AW127" s="12" t="s">
        <v>31</v>
      </c>
      <c r="AX127" s="12" t="s">
        <v>69</v>
      </c>
      <c r="AY127" s="150" t="s">
        <v>160</v>
      </c>
    </row>
    <row r="128" spans="2:65" s="12" customFormat="1" ht="11.25">
      <c r="B128" s="149"/>
      <c r="D128" s="145" t="s">
        <v>171</v>
      </c>
      <c r="E128" s="150" t="s">
        <v>19</v>
      </c>
      <c r="F128" s="151" t="s">
        <v>229</v>
      </c>
      <c r="H128" s="152">
        <v>50</v>
      </c>
      <c r="I128" s="153"/>
      <c r="L128" s="149"/>
      <c r="M128" s="154"/>
      <c r="T128" s="155"/>
      <c r="AT128" s="150" t="s">
        <v>171</v>
      </c>
      <c r="AU128" s="150" t="s">
        <v>79</v>
      </c>
      <c r="AV128" s="12" t="s">
        <v>79</v>
      </c>
      <c r="AW128" s="12" t="s">
        <v>31</v>
      </c>
      <c r="AX128" s="12" t="s">
        <v>69</v>
      </c>
      <c r="AY128" s="150" t="s">
        <v>160</v>
      </c>
    </row>
    <row r="129" spans="2:65" s="12" customFormat="1" ht="11.25">
      <c r="B129" s="149"/>
      <c r="D129" s="145" t="s">
        <v>171</v>
      </c>
      <c r="E129" s="150" t="s">
        <v>19</v>
      </c>
      <c r="F129" s="151" t="s">
        <v>230</v>
      </c>
      <c r="H129" s="152">
        <v>21</v>
      </c>
      <c r="I129" s="153"/>
      <c r="L129" s="149"/>
      <c r="M129" s="154"/>
      <c r="T129" s="155"/>
      <c r="AT129" s="150" t="s">
        <v>171</v>
      </c>
      <c r="AU129" s="150" t="s">
        <v>79</v>
      </c>
      <c r="AV129" s="12" t="s">
        <v>79</v>
      </c>
      <c r="AW129" s="12" t="s">
        <v>31</v>
      </c>
      <c r="AX129" s="12" t="s">
        <v>69</v>
      </c>
      <c r="AY129" s="150" t="s">
        <v>160</v>
      </c>
    </row>
    <row r="130" spans="2:65" s="12" customFormat="1" ht="11.25">
      <c r="B130" s="149"/>
      <c r="D130" s="145" t="s">
        <v>171</v>
      </c>
      <c r="E130" s="150" t="s">
        <v>19</v>
      </c>
      <c r="F130" s="151" t="s">
        <v>235</v>
      </c>
      <c r="H130" s="152">
        <v>314</v>
      </c>
      <c r="I130" s="153"/>
      <c r="L130" s="149"/>
      <c r="M130" s="154"/>
      <c r="T130" s="155"/>
      <c r="AT130" s="150" t="s">
        <v>171</v>
      </c>
      <c r="AU130" s="150" t="s">
        <v>79</v>
      </c>
      <c r="AV130" s="12" t="s">
        <v>79</v>
      </c>
      <c r="AW130" s="12" t="s">
        <v>31</v>
      </c>
      <c r="AX130" s="12" t="s">
        <v>69</v>
      </c>
      <c r="AY130" s="150" t="s">
        <v>160</v>
      </c>
    </row>
    <row r="131" spans="2:65" s="14" customFormat="1" ht="11.25">
      <c r="B131" s="173"/>
      <c r="D131" s="145" t="s">
        <v>171</v>
      </c>
      <c r="E131" s="174" t="s">
        <v>19</v>
      </c>
      <c r="F131" s="175" t="s">
        <v>236</v>
      </c>
      <c r="H131" s="176">
        <v>11099</v>
      </c>
      <c r="I131" s="177"/>
      <c r="L131" s="173"/>
      <c r="M131" s="178"/>
      <c r="T131" s="179"/>
      <c r="AT131" s="174" t="s">
        <v>171</v>
      </c>
      <c r="AU131" s="174" t="s">
        <v>79</v>
      </c>
      <c r="AV131" s="14" t="s">
        <v>178</v>
      </c>
      <c r="AW131" s="14" t="s">
        <v>31</v>
      </c>
      <c r="AX131" s="14" t="s">
        <v>69</v>
      </c>
      <c r="AY131" s="174" t="s">
        <v>160</v>
      </c>
    </row>
    <row r="132" spans="2:65" s="12" customFormat="1" ht="11.25">
      <c r="B132" s="149"/>
      <c r="D132" s="145" t="s">
        <v>171</v>
      </c>
      <c r="E132" s="150" t="s">
        <v>19</v>
      </c>
      <c r="F132" s="151" t="s">
        <v>237</v>
      </c>
      <c r="H132" s="152">
        <v>19978.2</v>
      </c>
      <c r="I132" s="153"/>
      <c r="L132" s="149"/>
      <c r="M132" s="154"/>
      <c r="T132" s="155"/>
      <c r="AT132" s="150" t="s">
        <v>171</v>
      </c>
      <c r="AU132" s="150" t="s">
        <v>79</v>
      </c>
      <c r="AV132" s="12" t="s">
        <v>79</v>
      </c>
      <c r="AW132" s="12" t="s">
        <v>31</v>
      </c>
      <c r="AX132" s="12" t="s">
        <v>77</v>
      </c>
      <c r="AY132" s="150" t="s">
        <v>160</v>
      </c>
    </row>
    <row r="133" spans="2:65" s="1" customFormat="1" ht="16.5" customHeight="1">
      <c r="B133" s="33"/>
      <c r="C133" s="132" t="s">
        <v>238</v>
      </c>
      <c r="D133" s="132" t="s">
        <v>162</v>
      </c>
      <c r="E133" s="133" t="s">
        <v>239</v>
      </c>
      <c r="F133" s="134" t="s">
        <v>240</v>
      </c>
      <c r="G133" s="135" t="s">
        <v>241</v>
      </c>
      <c r="H133" s="136">
        <v>7.4889999999999999</v>
      </c>
      <c r="I133" s="137"/>
      <c r="J133" s="138">
        <f>ROUND(I133*H133,2)</f>
        <v>0</v>
      </c>
      <c r="K133" s="134" t="s">
        <v>166</v>
      </c>
      <c r="L133" s="33"/>
      <c r="M133" s="139" t="s">
        <v>19</v>
      </c>
      <c r="N133" s="140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167</v>
      </c>
      <c r="AT133" s="143" t="s">
        <v>162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242</v>
      </c>
    </row>
    <row r="134" spans="2:65" s="1" customFormat="1" ht="19.5">
      <c r="B134" s="33"/>
      <c r="D134" s="145" t="s">
        <v>169</v>
      </c>
      <c r="F134" s="146" t="s">
        <v>243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244</v>
      </c>
      <c r="H135" s="152">
        <v>7.4889999999999999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77</v>
      </c>
      <c r="AY135" s="150" t="s">
        <v>160</v>
      </c>
    </row>
    <row r="136" spans="2:65" s="1" customFormat="1" ht="16.5" customHeight="1">
      <c r="B136" s="33"/>
      <c r="C136" s="132" t="s">
        <v>245</v>
      </c>
      <c r="D136" s="132" t="s">
        <v>162</v>
      </c>
      <c r="E136" s="133" t="s">
        <v>246</v>
      </c>
      <c r="F136" s="134" t="s">
        <v>247</v>
      </c>
      <c r="G136" s="135" t="s">
        <v>248</v>
      </c>
      <c r="H136" s="136">
        <v>70</v>
      </c>
      <c r="I136" s="137"/>
      <c r="J136" s="138">
        <f>ROUND(I136*H136,2)</f>
        <v>0</v>
      </c>
      <c r="K136" s="134" t="s">
        <v>166</v>
      </c>
      <c r="L136" s="33"/>
      <c r="M136" s="139" t="s">
        <v>19</v>
      </c>
      <c r="N136" s="140" t="s">
        <v>40</v>
      </c>
      <c r="P136" s="141">
        <f>O136*H136</f>
        <v>0</v>
      </c>
      <c r="Q136" s="141">
        <v>0</v>
      </c>
      <c r="R136" s="141">
        <f>Q136*H136</f>
        <v>0</v>
      </c>
      <c r="S136" s="141">
        <v>0</v>
      </c>
      <c r="T136" s="142">
        <f>S136*H136</f>
        <v>0</v>
      </c>
      <c r="AR136" s="143" t="s">
        <v>167</v>
      </c>
      <c r="AT136" s="143" t="s">
        <v>162</v>
      </c>
      <c r="AU136" s="143" t="s">
        <v>79</v>
      </c>
      <c r="AY136" s="18" t="s">
        <v>160</v>
      </c>
      <c r="BE136" s="144">
        <f>IF(N136="základní",J136,0)</f>
        <v>0</v>
      </c>
      <c r="BF136" s="144">
        <f>IF(N136="snížená",J136,0)</f>
        <v>0</v>
      </c>
      <c r="BG136" s="144">
        <f>IF(N136="zákl. přenesená",J136,0)</f>
        <v>0</v>
      </c>
      <c r="BH136" s="144">
        <f>IF(N136="sníž. přenesená",J136,0)</f>
        <v>0</v>
      </c>
      <c r="BI136" s="144">
        <f>IF(N136="nulová",J136,0)</f>
        <v>0</v>
      </c>
      <c r="BJ136" s="18" t="s">
        <v>77</v>
      </c>
      <c r="BK136" s="144">
        <f>ROUND(I136*H136,2)</f>
        <v>0</v>
      </c>
      <c r="BL136" s="18" t="s">
        <v>167</v>
      </c>
      <c r="BM136" s="143" t="s">
        <v>249</v>
      </c>
    </row>
    <row r="137" spans="2:65" s="1" customFormat="1" ht="39">
      <c r="B137" s="33"/>
      <c r="D137" s="145" t="s">
        <v>169</v>
      </c>
      <c r="F137" s="146" t="s">
        <v>250</v>
      </c>
      <c r="I137" s="147"/>
      <c r="L137" s="33"/>
      <c r="M137" s="148"/>
      <c r="T137" s="54"/>
      <c r="AT137" s="18" t="s">
        <v>169</v>
      </c>
      <c r="AU137" s="18" t="s">
        <v>79</v>
      </c>
    </row>
    <row r="138" spans="2:65" s="12" customFormat="1" ht="11.25">
      <c r="B138" s="149"/>
      <c r="D138" s="145" t="s">
        <v>171</v>
      </c>
      <c r="E138" s="150" t="s">
        <v>19</v>
      </c>
      <c r="F138" s="151" t="s">
        <v>251</v>
      </c>
      <c r="H138" s="152">
        <v>140</v>
      </c>
      <c r="I138" s="153"/>
      <c r="L138" s="149"/>
      <c r="M138" s="154"/>
      <c r="T138" s="155"/>
      <c r="AT138" s="150" t="s">
        <v>171</v>
      </c>
      <c r="AU138" s="150" t="s">
        <v>79</v>
      </c>
      <c r="AV138" s="12" t="s">
        <v>79</v>
      </c>
      <c r="AW138" s="12" t="s">
        <v>31</v>
      </c>
      <c r="AX138" s="12" t="s">
        <v>69</v>
      </c>
      <c r="AY138" s="150" t="s">
        <v>160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252</v>
      </c>
      <c r="H139" s="152">
        <v>-70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69</v>
      </c>
      <c r="AY139" s="150" t="s">
        <v>160</v>
      </c>
    </row>
    <row r="140" spans="2:65" s="13" customFormat="1" ht="11.25">
      <c r="B140" s="156"/>
      <c r="D140" s="145" t="s">
        <v>171</v>
      </c>
      <c r="E140" s="157" t="s">
        <v>19</v>
      </c>
      <c r="F140" s="158" t="s">
        <v>184</v>
      </c>
      <c r="H140" s="159">
        <v>70</v>
      </c>
      <c r="I140" s="160"/>
      <c r="L140" s="156"/>
      <c r="M140" s="161"/>
      <c r="T140" s="162"/>
      <c r="AT140" s="157" t="s">
        <v>171</v>
      </c>
      <c r="AU140" s="157" t="s">
        <v>79</v>
      </c>
      <c r="AV140" s="13" t="s">
        <v>167</v>
      </c>
      <c r="AW140" s="13" t="s">
        <v>31</v>
      </c>
      <c r="AX140" s="13" t="s">
        <v>77</v>
      </c>
      <c r="AY140" s="157" t="s">
        <v>160</v>
      </c>
    </row>
    <row r="141" spans="2:65" s="1" customFormat="1" ht="16.5" customHeight="1">
      <c r="B141" s="33"/>
      <c r="C141" s="132" t="s">
        <v>253</v>
      </c>
      <c r="D141" s="132" t="s">
        <v>162</v>
      </c>
      <c r="E141" s="133" t="s">
        <v>254</v>
      </c>
      <c r="F141" s="134" t="s">
        <v>255</v>
      </c>
      <c r="G141" s="135" t="s">
        <v>248</v>
      </c>
      <c r="H141" s="136">
        <v>70</v>
      </c>
      <c r="I141" s="137"/>
      <c r="J141" s="138">
        <f>ROUND(I141*H141,2)</f>
        <v>0</v>
      </c>
      <c r="K141" s="134" t="s">
        <v>166</v>
      </c>
      <c r="L141" s="33"/>
      <c r="M141" s="139" t="s">
        <v>19</v>
      </c>
      <c r="N141" s="140" t="s">
        <v>40</v>
      </c>
      <c r="P141" s="141">
        <f>O141*H141</f>
        <v>0</v>
      </c>
      <c r="Q141" s="141">
        <v>0</v>
      </c>
      <c r="R141" s="141">
        <f>Q141*H141</f>
        <v>0</v>
      </c>
      <c r="S141" s="141">
        <v>0</v>
      </c>
      <c r="T141" s="142">
        <f>S141*H141</f>
        <v>0</v>
      </c>
      <c r="AR141" s="143" t="s">
        <v>167</v>
      </c>
      <c r="AT141" s="143" t="s">
        <v>162</v>
      </c>
      <c r="AU141" s="143" t="s">
        <v>79</v>
      </c>
      <c r="AY141" s="18" t="s">
        <v>160</v>
      </c>
      <c r="BE141" s="144">
        <f>IF(N141="základní",J141,0)</f>
        <v>0</v>
      </c>
      <c r="BF141" s="144">
        <f>IF(N141="snížená",J141,0)</f>
        <v>0</v>
      </c>
      <c r="BG141" s="144">
        <f>IF(N141="zákl. přenesená",J141,0)</f>
        <v>0</v>
      </c>
      <c r="BH141" s="144">
        <f>IF(N141="sníž. přenesená",J141,0)</f>
        <v>0</v>
      </c>
      <c r="BI141" s="144">
        <f>IF(N141="nulová",J141,0)</f>
        <v>0</v>
      </c>
      <c r="BJ141" s="18" t="s">
        <v>77</v>
      </c>
      <c r="BK141" s="144">
        <f>ROUND(I141*H141,2)</f>
        <v>0</v>
      </c>
      <c r="BL141" s="18" t="s">
        <v>167</v>
      </c>
      <c r="BM141" s="143" t="s">
        <v>256</v>
      </c>
    </row>
    <row r="142" spans="2:65" s="1" customFormat="1" ht="39">
      <c r="B142" s="33"/>
      <c r="D142" s="145" t="s">
        <v>169</v>
      </c>
      <c r="F142" s="146" t="s">
        <v>257</v>
      </c>
      <c r="I142" s="147"/>
      <c r="L142" s="33"/>
      <c r="M142" s="148"/>
      <c r="T142" s="54"/>
      <c r="AT142" s="18" t="s">
        <v>169</v>
      </c>
      <c r="AU142" s="18" t="s">
        <v>79</v>
      </c>
    </row>
    <row r="143" spans="2:65" s="12" customFormat="1" ht="11.25">
      <c r="B143" s="149"/>
      <c r="D143" s="145" t="s">
        <v>171</v>
      </c>
      <c r="E143" s="150" t="s">
        <v>19</v>
      </c>
      <c r="F143" s="151" t="s">
        <v>258</v>
      </c>
      <c r="H143" s="152">
        <v>70</v>
      </c>
      <c r="I143" s="153"/>
      <c r="L143" s="149"/>
      <c r="M143" s="154"/>
      <c r="T143" s="155"/>
      <c r="AT143" s="150" t="s">
        <v>171</v>
      </c>
      <c r="AU143" s="150" t="s">
        <v>79</v>
      </c>
      <c r="AV143" s="12" t="s">
        <v>79</v>
      </c>
      <c r="AW143" s="12" t="s">
        <v>31</v>
      </c>
      <c r="AX143" s="12" t="s">
        <v>69</v>
      </c>
      <c r="AY143" s="150" t="s">
        <v>160</v>
      </c>
    </row>
    <row r="144" spans="2:65" s="13" customFormat="1" ht="11.25">
      <c r="B144" s="156"/>
      <c r="D144" s="145" t="s">
        <v>171</v>
      </c>
      <c r="E144" s="157" t="s">
        <v>19</v>
      </c>
      <c r="F144" s="158" t="s">
        <v>184</v>
      </c>
      <c r="H144" s="159">
        <v>70</v>
      </c>
      <c r="I144" s="160"/>
      <c r="L144" s="156"/>
      <c r="M144" s="161"/>
      <c r="T144" s="162"/>
      <c r="AT144" s="157" t="s">
        <v>171</v>
      </c>
      <c r="AU144" s="157" t="s">
        <v>79</v>
      </c>
      <c r="AV144" s="13" t="s">
        <v>167</v>
      </c>
      <c r="AW144" s="13" t="s">
        <v>31</v>
      </c>
      <c r="AX144" s="13" t="s">
        <v>77</v>
      </c>
      <c r="AY144" s="157" t="s">
        <v>160</v>
      </c>
    </row>
    <row r="145" spans="2:65" s="1" customFormat="1" ht="16.5" customHeight="1">
      <c r="B145" s="33"/>
      <c r="C145" s="132" t="s">
        <v>259</v>
      </c>
      <c r="D145" s="132" t="s">
        <v>162</v>
      </c>
      <c r="E145" s="133" t="s">
        <v>260</v>
      </c>
      <c r="F145" s="134" t="s">
        <v>261</v>
      </c>
      <c r="G145" s="135" t="s">
        <v>248</v>
      </c>
      <c r="H145" s="136">
        <v>70</v>
      </c>
      <c r="I145" s="137"/>
      <c r="J145" s="138">
        <f>ROUND(I145*H145,2)</f>
        <v>0</v>
      </c>
      <c r="K145" s="134" t="s">
        <v>166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167</v>
      </c>
      <c r="AT145" s="143" t="s">
        <v>162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262</v>
      </c>
    </row>
    <row r="146" spans="2:65" s="1" customFormat="1" ht="29.25">
      <c r="B146" s="33"/>
      <c r="D146" s="145" t="s">
        <v>169</v>
      </c>
      <c r="F146" s="146" t="s">
        <v>263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2" customFormat="1" ht="11.25">
      <c r="B147" s="149"/>
      <c r="D147" s="145" t="s">
        <v>171</v>
      </c>
      <c r="E147" s="150" t="s">
        <v>19</v>
      </c>
      <c r="F147" s="151" t="s">
        <v>264</v>
      </c>
      <c r="H147" s="152">
        <v>70</v>
      </c>
      <c r="I147" s="153"/>
      <c r="L147" s="149"/>
      <c r="M147" s="154"/>
      <c r="T147" s="155"/>
      <c r="AT147" s="150" t="s">
        <v>171</v>
      </c>
      <c r="AU147" s="150" t="s">
        <v>79</v>
      </c>
      <c r="AV147" s="12" t="s">
        <v>79</v>
      </c>
      <c r="AW147" s="12" t="s">
        <v>31</v>
      </c>
      <c r="AX147" s="12" t="s">
        <v>69</v>
      </c>
      <c r="AY147" s="150" t="s">
        <v>160</v>
      </c>
    </row>
    <row r="148" spans="2:65" s="13" customFormat="1" ht="11.25">
      <c r="B148" s="156"/>
      <c r="D148" s="145" t="s">
        <v>171</v>
      </c>
      <c r="E148" s="157" t="s">
        <v>19</v>
      </c>
      <c r="F148" s="158" t="s">
        <v>184</v>
      </c>
      <c r="H148" s="159">
        <v>70</v>
      </c>
      <c r="I148" s="160"/>
      <c r="L148" s="156"/>
      <c r="M148" s="161"/>
      <c r="T148" s="162"/>
      <c r="AT148" s="157" t="s">
        <v>171</v>
      </c>
      <c r="AU148" s="157" t="s">
        <v>79</v>
      </c>
      <c r="AV148" s="13" t="s">
        <v>167</v>
      </c>
      <c r="AW148" s="13" t="s">
        <v>31</v>
      </c>
      <c r="AX148" s="13" t="s">
        <v>77</v>
      </c>
      <c r="AY148" s="157" t="s">
        <v>160</v>
      </c>
    </row>
    <row r="149" spans="2:65" s="1" customFormat="1" ht="24.2" customHeight="1">
      <c r="B149" s="33"/>
      <c r="C149" s="132" t="s">
        <v>265</v>
      </c>
      <c r="D149" s="132" t="s">
        <v>162</v>
      </c>
      <c r="E149" s="133" t="s">
        <v>266</v>
      </c>
      <c r="F149" s="134" t="s">
        <v>267</v>
      </c>
      <c r="G149" s="135" t="s">
        <v>233</v>
      </c>
      <c r="H149" s="136">
        <v>19979.150000000001</v>
      </c>
      <c r="I149" s="137"/>
      <c r="J149" s="138">
        <f>ROUND(I149*H149,2)</f>
        <v>0</v>
      </c>
      <c r="K149" s="134" t="s">
        <v>166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268</v>
      </c>
      <c r="AT149" s="143" t="s">
        <v>162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268</v>
      </c>
      <c r="BM149" s="143" t="s">
        <v>269</v>
      </c>
    </row>
    <row r="150" spans="2:65" s="1" customFormat="1" ht="29.25">
      <c r="B150" s="33"/>
      <c r="D150" s="145" t="s">
        <v>169</v>
      </c>
      <c r="F150" s="146" t="s">
        <v>270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2" customFormat="1" ht="11.25">
      <c r="B151" s="149"/>
      <c r="D151" s="145" t="s">
        <v>171</v>
      </c>
      <c r="E151" s="150" t="s">
        <v>19</v>
      </c>
      <c r="F151" s="151" t="s">
        <v>271</v>
      </c>
      <c r="H151" s="152">
        <v>19978.2</v>
      </c>
      <c r="I151" s="153"/>
      <c r="L151" s="149"/>
      <c r="M151" s="154"/>
      <c r="T151" s="155"/>
      <c r="AT151" s="150" t="s">
        <v>171</v>
      </c>
      <c r="AU151" s="150" t="s">
        <v>79</v>
      </c>
      <c r="AV151" s="12" t="s">
        <v>79</v>
      </c>
      <c r="AW151" s="12" t="s">
        <v>31</v>
      </c>
      <c r="AX151" s="12" t="s">
        <v>69</v>
      </c>
      <c r="AY151" s="150" t="s">
        <v>160</v>
      </c>
    </row>
    <row r="152" spans="2:65" s="12" customFormat="1" ht="11.25">
      <c r="B152" s="149"/>
      <c r="D152" s="145" t="s">
        <v>171</v>
      </c>
      <c r="E152" s="150" t="s">
        <v>19</v>
      </c>
      <c r="F152" s="151" t="s">
        <v>272</v>
      </c>
      <c r="H152" s="152">
        <v>0.95</v>
      </c>
      <c r="I152" s="153"/>
      <c r="L152" s="149"/>
      <c r="M152" s="154"/>
      <c r="T152" s="155"/>
      <c r="AT152" s="150" t="s">
        <v>171</v>
      </c>
      <c r="AU152" s="150" t="s">
        <v>79</v>
      </c>
      <c r="AV152" s="12" t="s">
        <v>79</v>
      </c>
      <c r="AW152" s="12" t="s">
        <v>31</v>
      </c>
      <c r="AX152" s="12" t="s">
        <v>69</v>
      </c>
      <c r="AY152" s="150" t="s">
        <v>160</v>
      </c>
    </row>
    <row r="153" spans="2:65" s="13" customFormat="1" ht="11.25">
      <c r="B153" s="156"/>
      <c r="D153" s="145" t="s">
        <v>171</v>
      </c>
      <c r="E153" s="157" t="s">
        <v>19</v>
      </c>
      <c r="F153" s="158" t="s">
        <v>184</v>
      </c>
      <c r="H153" s="159">
        <v>19979.150000000001</v>
      </c>
      <c r="I153" s="160"/>
      <c r="L153" s="156"/>
      <c r="M153" s="161"/>
      <c r="T153" s="162"/>
      <c r="AT153" s="157" t="s">
        <v>171</v>
      </c>
      <c r="AU153" s="157" t="s">
        <v>79</v>
      </c>
      <c r="AV153" s="13" t="s">
        <v>167</v>
      </c>
      <c r="AW153" s="13" t="s">
        <v>31</v>
      </c>
      <c r="AX153" s="13" t="s">
        <v>77</v>
      </c>
      <c r="AY153" s="157" t="s">
        <v>160</v>
      </c>
    </row>
    <row r="154" spans="2:65" s="1" customFormat="1" ht="24.2" customHeight="1">
      <c r="B154" s="33"/>
      <c r="C154" s="132" t="s">
        <v>273</v>
      </c>
      <c r="D154" s="132" t="s">
        <v>162</v>
      </c>
      <c r="E154" s="133" t="s">
        <v>274</v>
      </c>
      <c r="F154" s="134" t="s">
        <v>275</v>
      </c>
      <c r="G154" s="135" t="s">
        <v>233</v>
      </c>
      <c r="H154" s="136">
        <v>119874.9</v>
      </c>
      <c r="I154" s="137"/>
      <c r="J154" s="138">
        <f>ROUND(I154*H154,2)</f>
        <v>0</v>
      </c>
      <c r="K154" s="134" t="s">
        <v>166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268</v>
      </c>
      <c r="AT154" s="143" t="s">
        <v>162</v>
      </c>
      <c r="AU154" s="143" t="s">
        <v>79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268</v>
      </c>
      <c r="BM154" s="143" t="s">
        <v>276</v>
      </c>
    </row>
    <row r="155" spans="2:65" s="1" customFormat="1" ht="39">
      <c r="B155" s="33"/>
      <c r="D155" s="145" t="s">
        <v>169</v>
      </c>
      <c r="F155" s="146" t="s">
        <v>277</v>
      </c>
      <c r="I155" s="147"/>
      <c r="L155" s="33"/>
      <c r="M155" s="148"/>
      <c r="T155" s="54"/>
      <c r="AT155" s="18" t="s">
        <v>169</v>
      </c>
      <c r="AU155" s="18" t="s">
        <v>79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278</v>
      </c>
      <c r="H156" s="152">
        <v>119874.9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77</v>
      </c>
      <c r="AY156" s="150" t="s">
        <v>160</v>
      </c>
    </row>
    <row r="157" spans="2:65" s="1" customFormat="1" ht="16.5" customHeight="1">
      <c r="B157" s="33"/>
      <c r="C157" s="132" t="s">
        <v>279</v>
      </c>
      <c r="D157" s="132" t="s">
        <v>162</v>
      </c>
      <c r="E157" s="133" t="s">
        <v>280</v>
      </c>
      <c r="F157" s="134" t="s">
        <v>281</v>
      </c>
      <c r="G157" s="135" t="s">
        <v>241</v>
      </c>
      <c r="H157" s="136">
        <v>7.3780000000000001</v>
      </c>
      <c r="I157" s="137"/>
      <c r="J157" s="138">
        <f>ROUND(I157*H157,2)</f>
        <v>0</v>
      </c>
      <c r="K157" s="134" t="s">
        <v>166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282</v>
      </c>
    </row>
    <row r="158" spans="2:65" s="1" customFormat="1" ht="78">
      <c r="B158" s="33"/>
      <c r="D158" s="145" t="s">
        <v>169</v>
      </c>
      <c r="F158" s="146" t="s">
        <v>283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" customFormat="1" ht="16.5" customHeight="1">
      <c r="B159" s="33"/>
      <c r="C159" s="132" t="s">
        <v>284</v>
      </c>
      <c r="D159" s="132" t="s">
        <v>162</v>
      </c>
      <c r="E159" s="133" t="s">
        <v>285</v>
      </c>
      <c r="F159" s="134" t="s">
        <v>286</v>
      </c>
      <c r="G159" s="135" t="s">
        <v>241</v>
      </c>
      <c r="H159" s="136">
        <v>0.111</v>
      </c>
      <c r="I159" s="137"/>
      <c r="J159" s="138">
        <f>ROUND(I159*H159,2)</f>
        <v>0</v>
      </c>
      <c r="K159" s="134" t="s">
        <v>166</v>
      </c>
      <c r="L159" s="33"/>
      <c r="M159" s="139" t="s">
        <v>19</v>
      </c>
      <c r="N159" s="140" t="s">
        <v>40</v>
      </c>
      <c r="P159" s="141">
        <f>O159*H159</f>
        <v>0</v>
      </c>
      <c r="Q159" s="141">
        <v>0</v>
      </c>
      <c r="R159" s="141">
        <f>Q159*H159</f>
        <v>0</v>
      </c>
      <c r="S159" s="141">
        <v>0</v>
      </c>
      <c r="T159" s="142">
        <f>S159*H159</f>
        <v>0</v>
      </c>
      <c r="AR159" s="143" t="s">
        <v>167</v>
      </c>
      <c r="AT159" s="143" t="s">
        <v>162</v>
      </c>
      <c r="AU159" s="143" t="s">
        <v>79</v>
      </c>
      <c r="AY159" s="18" t="s">
        <v>160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77</v>
      </c>
      <c r="BK159" s="144">
        <f>ROUND(I159*H159,2)</f>
        <v>0</v>
      </c>
      <c r="BL159" s="18" t="s">
        <v>167</v>
      </c>
      <c r="BM159" s="143" t="s">
        <v>287</v>
      </c>
    </row>
    <row r="160" spans="2:65" s="1" customFormat="1" ht="29.25">
      <c r="B160" s="33"/>
      <c r="D160" s="145" t="s">
        <v>169</v>
      </c>
      <c r="F160" s="146" t="s">
        <v>288</v>
      </c>
      <c r="I160" s="147"/>
      <c r="L160" s="33"/>
      <c r="M160" s="148"/>
      <c r="T160" s="54"/>
      <c r="AT160" s="18" t="s">
        <v>169</v>
      </c>
      <c r="AU160" s="18" t="s">
        <v>79</v>
      </c>
    </row>
    <row r="161" spans="2:65" s="15" customFormat="1" ht="22.5">
      <c r="B161" s="180"/>
      <c r="D161" s="145" t="s">
        <v>171</v>
      </c>
      <c r="E161" s="181" t="s">
        <v>19</v>
      </c>
      <c r="F161" s="182" t="s">
        <v>289</v>
      </c>
      <c r="H161" s="181" t="s">
        <v>19</v>
      </c>
      <c r="I161" s="183"/>
      <c r="L161" s="180"/>
      <c r="M161" s="184"/>
      <c r="T161" s="185"/>
      <c r="AT161" s="181" t="s">
        <v>171</v>
      </c>
      <c r="AU161" s="181" t="s">
        <v>79</v>
      </c>
      <c r="AV161" s="15" t="s">
        <v>77</v>
      </c>
      <c r="AW161" s="15" t="s">
        <v>31</v>
      </c>
      <c r="AX161" s="15" t="s">
        <v>69</v>
      </c>
      <c r="AY161" s="181" t="s">
        <v>160</v>
      </c>
    </row>
    <row r="162" spans="2:65" s="12" customFormat="1" ht="11.25">
      <c r="B162" s="149"/>
      <c r="D162" s="145" t="s">
        <v>171</v>
      </c>
      <c r="E162" s="150" t="s">
        <v>19</v>
      </c>
      <c r="F162" s="151" t="s">
        <v>290</v>
      </c>
      <c r="H162" s="152">
        <v>25</v>
      </c>
      <c r="I162" s="153"/>
      <c r="L162" s="149"/>
      <c r="M162" s="154"/>
      <c r="T162" s="155"/>
      <c r="AT162" s="150" t="s">
        <v>171</v>
      </c>
      <c r="AU162" s="150" t="s">
        <v>79</v>
      </c>
      <c r="AV162" s="12" t="s">
        <v>79</v>
      </c>
      <c r="AW162" s="12" t="s">
        <v>31</v>
      </c>
      <c r="AX162" s="12" t="s">
        <v>69</v>
      </c>
      <c r="AY162" s="150" t="s">
        <v>160</v>
      </c>
    </row>
    <row r="163" spans="2:65" s="12" customFormat="1" ht="11.25">
      <c r="B163" s="149"/>
      <c r="D163" s="145" t="s">
        <v>171</v>
      </c>
      <c r="E163" s="150" t="s">
        <v>19</v>
      </c>
      <c r="F163" s="151" t="s">
        <v>291</v>
      </c>
      <c r="H163" s="152">
        <v>25</v>
      </c>
      <c r="I163" s="153"/>
      <c r="L163" s="149"/>
      <c r="M163" s="154"/>
      <c r="T163" s="155"/>
      <c r="AT163" s="150" t="s">
        <v>171</v>
      </c>
      <c r="AU163" s="150" t="s">
        <v>79</v>
      </c>
      <c r="AV163" s="12" t="s">
        <v>79</v>
      </c>
      <c r="AW163" s="12" t="s">
        <v>31</v>
      </c>
      <c r="AX163" s="12" t="s">
        <v>69</v>
      </c>
      <c r="AY163" s="150" t="s">
        <v>160</v>
      </c>
    </row>
    <row r="164" spans="2:65" s="12" customFormat="1" ht="11.25">
      <c r="B164" s="149"/>
      <c r="D164" s="145" t="s">
        <v>171</v>
      </c>
      <c r="E164" s="150" t="s">
        <v>19</v>
      </c>
      <c r="F164" s="151" t="s">
        <v>292</v>
      </c>
      <c r="H164" s="152">
        <v>26.7</v>
      </c>
      <c r="I164" s="153"/>
      <c r="L164" s="149"/>
      <c r="M164" s="154"/>
      <c r="T164" s="155"/>
      <c r="AT164" s="150" t="s">
        <v>171</v>
      </c>
      <c r="AU164" s="150" t="s">
        <v>79</v>
      </c>
      <c r="AV164" s="12" t="s">
        <v>79</v>
      </c>
      <c r="AW164" s="12" t="s">
        <v>31</v>
      </c>
      <c r="AX164" s="12" t="s">
        <v>69</v>
      </c>
      <c r="AY164" s="150" t="s">
        <v>160</v>
      </c>
    </row>
    <row r="165" spans="2:65" s="12" customFormat="1" ht="11.25">
      <c r="B165" s="149"/>
      <c r="D165" s="145" t="s">
        <v>171</v>
      </c>
      <c r="E165" s="150" t="s">
        <v>19</v>
      </c>
      <c r="F165" s="151" t="s">
        <v>293</v>
      </c>
      <c r="H165" s="152">
        <v>10.25</v>
      </c>
      <c r="I165" s="153"/>
      <c r="L165" s="149"/>
      <c r="M165" s="154"/>
      <c r="T165" s="155"/>
      <c r="AT165" s="150" t="s">
        <v>171</v>
      </c>
      <c r="AU165" s="150" t="s">
        <v>79</v>
      </c>
      <c r="AV165" s="12" t="s">
        <v>79</v>
      </c>
      <c r="AW165" s="12" t="s">
        <v>31</v>
      </c>
      <c r="AX165" s="12" t="s">
        <v>69</v>
      </c>
      <c r="AY165" s="150" t="s">
        <v>160</v>
      </c>
    </row>
    <row r="166" spans="2:65" s="12" customFormat="1" ht="11.25">
      <c r="B166" s="149"/>
      <c r="D166" s="145" t="s">
        <v>171</v>
      </c>
      <c r="E166" s="150" t="s">
        <v>19</v>
      </c>
      <c r="F166" s="151" t="s">
        <v>294</v>
      </c>
      <c r="H166" s="152">
        <v>24.5</v>
      </c>
      <c r="I166" s="153"/>
      <c r="L166" s="149"/>
      <c r="M166" s="154"/>
      <c r="T166" s="155"/>
      <c r="AT166" s="150" t="s">
        <v>171</v>
      </c>
      <c r="AU166" s="150" t="s">
        <v>79</v>
      </c>
      <c r="AV166" s="12" t="s">
        <v>79</v>
      </c>
      <c r="AW166" s="12" t="s">
        <v>31</v>
      </c>
      <c r="AX166" s="12" t="s">
        <v>69</v>
      </c>
      <c r="AY166" s="150" t="s">
        <v>160</v>
      </c>
    </row>
    <row r="167" spans="2:65" s="14" customFormat="1" ht="11.25">
      <c r="B167" s="173"/>
      <c r="D167" s="145" t="s">
        <v>171</v>
      </c>
      <c r="E167" s="174" t="s">
        <v>19</v>
      </c>
      <c r="F167" s="175" t="s">
        <v>236</v>
      </c>
      <c r="H167" s="176">
        <v>111.45</v>
      </c>
      <c r="I167" s="177"/>
      <c r="L167" s="173"/>
      <c r="M167" s="178"/>
      <c r="T167" s="179"/>
      <c r="AT167" s="174" t="s">
        <v>171</v>
      </c>
      <c r="AU167" s="174" t="s">
        <v>79</v>
      </c>
      <c r="AV167" s="14" t="s">
        <v>178</v>
      </c>
      <c r="AW167" s="14" t="s">
        <v>31</v>
      </c>
      <c r="AX167" s="14" t="s">
        <v>69</v>
      </c>
      <c r="AY167" s="174" t="s">
        <v>160</v>
      </c>
    </row>
    <row r="168" spans="2:65" s="12" customFormat="1" ht="11.25">
      <c r="B168" s="149"/>
      <c r="D168" s="145" t="s">
        <v>171</v>
      </c>
      <c r="E168" s="150" t="s">
        <v>19</v>
      </c>
      <c r="F168" s="151" t="s">
        <v>295</v>
      </c>
      <c r="H168" s="152">
        <v>0.111</v>
      </c>
      <c r="I168" s="153"/>
      <c r="L168" s="149"/>
      <c r="M168" s="154"/>
      <c r="T168" s="155"/>
      <c r="AT168" s="150" t="s">
        <v>171</v>
      </c>
      <c r="AU168" s="150" t="s">
        <v>79</v>
      </c>
      <c r="AV168" s="12" t="s">
        <v>79</v>
      </c>
      <c r="AW168" s="12" t="s">
        <v>31</v>
      </c>
      <c r="AX168" s="12" t="s">
        <v>77</v>
      </c>
      <c r="AY168" s="150" t="s">
        <v>160</v>
      </c>
    </row>
    <row r="169" spans="2:65" s="1" customFormat="1" ht="16.5" customHeight="1">
      <c r="B169" s="33"/>
      <c r="C169" s="132" t="s">
        <v>7</v>
      </c>
      <c r="D169" s="132" t="s">
        <v>162</v>
      </c>
      <c r="E169" s="133" t="s">
        <v>296</v>
      </c>
      <c r="F169" s="134" t="s">
        <v>297</v>
      </c>
      <c r="G169" s="135" t="s">
        <v>298</v>
      </c>
      <c r="H169" s="136">
        <v>8308.3790000000008</v>
      </c>
      <c r="I169" s="137"/>
      <c r="J169" s="138">
        <f>ROUND(I169*H169,2)</f>
        <v>0</v>
      </c>
      <c r="K169" s="134" t="s">
        <v>19</v>
      </c>
      <c r="L169" s="33"/>
      <c r="M169" s="139" t="s">
        <v>19</v>
      </c>
      <c r="N169" s="140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167</v>
      </c>
      <c r="AT169" s="143" t="s">
        <v>162</v>
      </c>
      <c r="AU169" s="143" t="s">
        <v>79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299</v>
      </c>
    </row>
    <row r="170" spans="2:65" s="1" customFormat="1" ht="11.25">
      <c r="B170" s="33"/>
      <c r="D170" s="145" t="s">
        <v>169</v>
      </c>
      <c r="F170" s="146" t="s">
        <v>300</v>
      </c>
      <c r="I170" s="147"/>
      <c r="L170" s="33"/>
      <c r="M170" s="148"/>
      <c r="T170" s="54"/>
      <c r="AT170" s="18" t="s">
        <v>169</v>
      </c>
      <c r="AU170" s="18" t="s">
        <v>79</v>
      </c>
    </row>
    <row r="171" spans="2:65" s="1" customFormat="1" ht="16.5" customHeight="1">
      <c r="B171" s="33"/>
      <c r="C171" s="132" t="s">
        <v>301</v>
      </c>
      <c r="D171" s="132" t="s">
        <v>162</v>
      </c>
      <c r="E171" s="133" t="s">
        <v>302</v>
      </c>
      <c r="F171" s="134" t="s">
        <v>303</v>
      </c>
      <c r="G171" s="135" t="s">
        <v>298</v>
      </c>
      <c r="H171" s="136">
        <v>8308.3790000000008</v>
      </c>
      <c r="I171" s="137"/>
      <c r="J171" s="138">
        <f>ROUND(I171*H171,2)</f>
        <v>0</v>
      </c>
      <c r="K171" s="134" t="s">
        <v>19</v>
      </c>
      <c r="L171" s="33"/>
      <c r="M171" s="139" t="s">
        <v>19</v>
      </c>
      <c r="N171" s="140" t="s">
        <v>40</v>
      </c>
      <c r="P171" s="141">
        <f>O171*H171</f>
        <v>0</v>
      </c>
      <c r="Q171" s="141">
        <v>0</v>
      </c>
      <c r="R171" s="141">
        <f>Q171*H171</f>
        <v>0</v>
      </c>
      <c r="S171" s="141">
        <v>0</v>
      </c>
      <c r="T171" s="142">
        <f>S171*H171</f>
        <v>0</v>
      </c>
      <c r="AR171" s="143" t="s">
        <v>167</v>
      </c>
      <c r="AT171" s="143" t="s">
        <v>162</v>
      </c>
      <c r="AU171" s="143" t="s">
        <v>79</v>
      </c>
      <c r="AY171" s="18" t="s">
        <v>160</v>
      </c>
      <c r="BE171" s="144">
        <f>IF(N171="základní",J171,0)</f>
        <v>0</v>
      </c>
      <c r="BF171" s="144">
        <f>IF(N171="snížená",J171,0)</f>
        <v>0</v>
      </c>
      <c r="BG171" s="144">
        <f>IF(N171="zákl. přenesená",J171,0)</f>
        <v>0</v>
      </c>
      <c r="BH171" s="144">
        <f>IF(N171="sníž. přenesená",J171,0)</f>
        <v>0</v>
      </c>
      <c r="BI171" s="144">
        <f>IF(N171="nulová",J171,0)</f>
        <v>0</v>
      </c>
      <c r="BJ171" s="18" t="s">
        <v>77</v>
      </c>
      <c r="BK171" s="144">
        <f>ROUND(I171*H171,2)</f>
        <v>0</v>
      </c>
      <c r="BL171" s="18" t="s">
        <v>167</v>
      </c>
      <c r="BM171" s="143" t="s">
        <v>304</v>
      </c>
    </row>
    <row r="172" spans="2:65" s="1" customFormat="1" ht="11.25">
      <c r="B172" s="33"/>
      <c r="D172" s="145" t="s">
        <v>169</v>
      </c>
      <c r="F172" s="146" t="s">
        <v>303</v>
      </c>
      <c r="I172" s="147"/>
      <c r="L172" s="33"/>
      <c r="M172" s="148"/>
      <c r="T172" s="54"/>
      <c r="AT172" s="18" t="s">
        <v>169</v>
      </c>
      <c r="AU172" s="18" t="s">
        <v>79</v>
      </c>
    </row>
    <row r="173" spans="2:65" s="1" customFormat="1" ht="16.5" customHeight="1">
      <c r="B173" s="33"/>
      <c r="C173" s="132" t="s">
        <v>305</v>
      </c>
      <c r="D173" s="132" t="s">
        <v>162</v>
      </c>
      <c r="E173" s="133" t="s">
        <v>306</v>
      </c>
      <c r="F173" s="134" t="s">
        <v>307</v>
      </c>
      <c r="G173" s="135" t="s">
        <v>241</v>
      </c>
      <c r="H173" s="136">
        <v>0.13200000000000001</v>
      </c>
      <c r="I173" s="137"/>
      <c r="J173" s="138">
        <f>ROUND(I173*H173,2)</f>
        <v>0</v>
      </c>
      <c r="K173" s="134" t="s">
        <v>166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308</v>
      </c>
    </row>
    <row r="174" spans="2:65" s="1" customFormat="1" ht="58.5">
      <c r="B174" s="33"/>
      <c r="D174" s="145" t="s">
        <v>169</v>
      </c>
      <c r="F174" s="146" t="s">
        <v>309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" customFormat="1" ht="21.75" customHeight="1">
      <c r="B175" s="33"/>
      <c r="C175" s="132" t="s">
        <v>310</v>
      </c>
      <c r="D175" s="132" t="s">
        <v>162</v>
      </c>
      <c r="E175" s="133" t="s">
        <v>311</v>
      </c>
      <c r="F175" s="134" t="s">
        <v>312</v>
      </c>
      <c r="G175" s="135" t="s">
        <v>313</v>
      </c>
      <c r="H175" s="136">
        <v>30</v>
      </c>
      <c r="I175" s="137"/>
      <c r="J175" s="138">
        <f>ROUND(I175*H175,2)</f>
        <v>0</v>
      </c>
      <c r="K175" s="134" t="s">
        <v>166</v>
      </c>
      <c r="L175" s="33"/>
      <c r="M175" s="139" t="s">
        <v>19</v>
      </c>
      <c r="N175" s="140" t="s">
        <v>40</v>
      </c>
      <c r="P175" s="141">
        <f>O175*H175</f>
        <v>0</v>
      </c>
      <c r="Q175" s="141">
        <v>0</v>
      </c>
      <c r="R175" s="141">
        <f>Q175*H175</f>
        <v>0</v>
      </c>
      <c r="S175" s="141">
        <v>0</v>
      </c>
      <c r="T175" s="142">
        <f>S175*H175</f>
        <v>0</v>
      </c>
      <c r="AR175" s="143" t="s">
        <v>167</v>
      </c>
      <c r="AT175" s="143" t="s">
        <v>162</v>
      </c>
      <c r="AU175" s="143" t="s">
        <v>79</v>
      </c>
      <c r="AY175" s="18" t="s">
        <v>160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77</v>
      </c>
      <c r="BK175" s="144">
        <f>ROUND(I175*H175,2)</f>
        <v>0</v>
      </c>
      <c r="BL175" s="18" t="s">
        <v>167</v>
      </c>
      <c r="BM175" s="143" t="s">
        <v>314</v>
      </c>
    </row>
    <row r="176" spans="2:65" s="1" customFormat="1" ht="48.75">
      <c r="B176" s="33"/>
      <c r="D176" s="145" t="s">
        <v>169</v>
      </c>
      <c r="F176" s="146" t="s">
        <v>315</v>
      </c>
      <c r="I176" s="147"/>
      <c r="L176" s="33"/>
      <c r="M176" s="148"/>
      <c r="T176" s="54"/>
      <c r="AT176" s="18" t="s">
        <v>169</v>
      </c>
      <c r="AU176" s="18" t="s">
        <v>79</v>
      </c>
    </row>
    <row r="177" spans="2:65" s="12" customFormat="1" ht="11.25">
      <c r="B177" s="149"/>
      <c r="D177" s="145" t="s">
        <v>171</v>
      </c>
      <c r="E177" s="150" t="s">
        <v>19</v>
      </c>
      <c r="F177" s="151" t="s">
        <v>316</v>
      </c>
      <c r="H177" s="152">
        <v>10</v>
      </c>
      <c r="I177" s="153"/>
      <c r="L177" s="149"/>
      <c r="M177" s="154"/>
      <c r="T177" s="155"/>
      <c r="AT177" s="150" t="s">
        <v>171</v>
      </c>
      <c r="AU177" s="150" t="s">
        <v>79</v>
      </c>
      <c r="AV177" s="12" t="s">
        <v>79</v>
      </c>
      <c r="AW177" s="12" t="s">
        <v>31</v>
      </c>
      <c r="AX177" s="12" t="s">
        <v>69</v>
      </c>
      <c r="AY177" s="150" t="s">
        <v>160</v>
      </c>
    </row>
    <row r="178" spans="2:65" s="12" customFormat="1" ht="11.25">
      <c r="B178" s="149"/>
      <c r="D178" s="145" t="s">
        <v>171</v>
      </c>
      <c r="E178" s="150" t="s">
        <v>19</v>
      </c>
      <c r="F178" s="151" t="s">
        <v>317</v>
      </c>
      <c r="H178" s="152">
        <v>10</v>
      </c>
      <c r="I178" s="153"/>
      <c r="L178" s="149"/>
      <c r="M178" s="154"/>
      <c r="T178" s="155"/>
      <c r="AT178" s="150" t="s">
        <v>171</v>
      </c>
      <c r="AU178" s="150" t="s">
        <v>79</v>
      </c>
      <c r="AV178" s="12" t="s">
        <v>79</v>
      </c>
      <c r="AW178" s="12" t="s">
        <v>31</v>
      </c>
      <c r="AX178" s="12" t="s">
        <v>69</v>
      </c>
      <c r="AY178" s="150" t="s">
        <v>160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318</v>
      </c>
      <c r="H179" s="152">
        <v>10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69</v>
      </c>
      <c r="AY179" s="150" t="s">
        <v>160</v>
      </c>
    </row>
    <row r="180" spans="2:65" s="13" customFormat="1" ht="11.25">
      <c r="B180" s="156"/>
      <c r="D180" s="145" t="s">
        <v>171</v>
      </c>
      <c r="E180" s="157" t="s">
        <v>19</v>
      </c>
      <c r="F180" s="158" t="s">
        <v>184</v>
      </c>
      <c r="H180" s="159">
        <v>30</v>
      </c>
      <c r="I180" s="160"/>
      <c r="L180" s="156"/>
      <c r="M180" s="161"/>
      <c r="T180" s="162"/>
      <c r="AT180" s="157" t="s">
        <v>171</v>
      </c>
      <c r="AU180" s="157" t="s">
        <v>79</v>
      </c>
      <c r="AV180" s="13" t="s">
        <v>167</v>
      </c>
      <c r="AW180" s="13" t="s">
        <v>31</v>
      </c>
      <c r="AX180" s="13" t="s">
        <v>77</v>
      </c>
      <c r="AY180" s="157" t="s">
        <v>160</v>
      </c>
    </row>
    <row r="181" spans="2:65" s="1" customFormat="1" ht="16.5" customHeight="1">
      <c r="B181" s="33"/>
      <c r="C181" s="132" t="s">
        <v>319</v>
      </c>
      <c r="D181" s="132" t="s">
        <v>162</v>
      </c>
      <c r="E181" s="133" t="s">
        <v>320</v>
      </c>
      <c r="F181" s="134" t="s">
        <v>321</v>
      </c>
      <c r="G181" s="135" t="s">
        <v>313</v>
      </c>
      <c r="H181" s="136">
        <v>30</v>
      </c>
      <c r="I181" s="137"/>
      <c r="J181" s="138">
        <f>ROUND(I181*H181,2)</f>
        <v>0</v>
      </c>
      <c r="K181" s="134" t="s">
        <v>166</v>
      </c>
      <c r="L181" s="33"/>
      <c r="M181" s="139" t="s">
        <v>19</v>
      </c>
      <c r="N181" s="140" t="s">
        <v>40</v>
      </c>
      <c r="P181" s="141">
        <f>O181*H181</f>
        <v>0</v>
      </c>
      <c r="Q181" s="141">
        <v>0</v>
      </c>
      <c r="R181" s="141">
        <f>Q181*H181</f>
        <v>0</v>
      </c>
      <c r="S181" s="141">
        <v>0</v>
      </c>
      <c r="T181" s="142">
        <f>S181*H181</f>
        <v>0</v>
      </c>
      <c r="AR181" s="143" t="s">
        <v>167</v>
      </c>
      <c r="AT181" s="143" t="s">
        <v>162</v>
      </c>
      <c r="AU181" s="143" t="s">
        <v>79</v>
      </c>
      <c r="AY181" s="18" t="s">
        <v>160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77</v>
      </c>
      <c r="BK181" s="144">
        <f>ROUND(I181*H181,2)</f>
        <v>0</v>
      </c>
      <c r="BL181" s="18" t="s">
        <v>167</v>
      </c>
      <c r="BM181" s="143" t="s">
        <v>322</v>
      </c>
    </row>
    <row r="182" spans="2:65" s="1" customFormat="1" ht="29.25">
      <c r="B182" s="33"/>
      <c r="D182" s="145" t="s">
        <v>169</v>
      </c>
      <c r="F182" s="146" t="s">
        <v>323</v>
      </c>
      <c r="I182" s="147"/>
      <c r="L182" s="33"/>
      <c r="M182" s="148"/>
      <c r="T182" s="54"/>
      <c r="AT182" s="18" t="s">
        <v>169</v>
      </c>
      <c r="AU182" s="18" t="s">
        <v>79</v>
      </c>
    </row>
    <row r="183" spans="2:65" s="1" customFormat="1" ht="16.5" customHeight="1">
      <c r="B183" s="33"/>
      <c r="C183" s="132" t="s">
        <v>324</v>
      </c>
      <c r="D183" s="132" t="s">
        <v>162</v>
      </c>
      <c r="E183" s="133" t="s">
        <v>325</v>
      </c>
      <c r="F183" s="134" t="s">
        <v>326</v>
      </c>
      <c r="G183" s="135" t="s">
        <v>298</v>
      </c>
      <c r="H183" s="136">
        <v>16616.8</v>
      </c>
      <c r="I183" s="137"/>
      <c r="J183" s="138">
        <f>ROUND(I183*H183,2)</f>
        <v>0</v>
      </c>
      <c r="K183" s="134" t="s">
        <v>166</v>
      </c>
      <c r="L183" s="33"/>
      <c r="M183" s="139" t="s">
        <v>19</v>
      </c>
      <c r="N183" s="140" t="s">
        <v>40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167</v>
      </c>
      <c r="AT183" s="143" t="s">
        <v>162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327</v>
      </c>
    </row>
    <row r="184" spans="2:65" s="1" customFormat="1" ht="39">
      <c r="B184" s="33"/>
      <c r="D184" s="145" t="s">
        <v>169</v>
      </c>
      <c r="F184" s="146" t="s">
        <v>328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2" customFormat="1" ht="11.25">
      <c r="B185" s="149"/>
      <c r="D185" s="145" t="s">
        <v>171</v>
      </c>
      <c r="E185" s="150" t="s">
        <v>19</v>
      </c>
      <c r="F185" s="151" t="s">
        <v>329</v>
      </c>
      <c r="H185" s="152">
        <v>1585.3</v>
      </c>
      <c r="I185" s="153"/>
      <c r="L185" s="149"/>
      <c r="M185" s="154"/>
      <c r="T185" s="155"/>
      <c r="AT185" s="150" t="s">
        <v>171</v>
      </c>
      <c r="AU185" s="150" t="s">
        <v>79</v>
      </c>
      <c r="AV185" s="12" t="s">
        <v>79</v>
      </c>
      <c r="AW185" s="12" t="s">
        <v>31</v>
      </c>
      <c r="AX185" s="12" t="s">
        <v>69</v>
      </c>
      <c r="AY185" s="150" t="s">
        <v>160</v>
      </c>
    </row>
    <row r="186" spans="2:65" s="12" customFormat="1" ht="11.25">
      <c r="B186" s="149"/>
      <c r="D186" s="145" t="s">
        <v>171</v>
      </c>
      <c r="E186" s="150" t="s">
        <v>19</v>
      </c>
      <c r="F186" s="151" t="s">
        <v>330</v>
      </c>
      <c r="H186" s="152">
        <v>211</v>
      </c>
      <c r="I186" s="153"/>
      <c r="L186" s="149"/>
      <c r="M186" s="154"/>
      <c r="T186" s="155"/>
      <c r="AT186" s="150" t="s">
        <v>171</v>
      </c>
      <c r="AU186" s="150" t="s">
        <v>79</v>
      </c>
      <c r="AV186" s="12" t="s">
        <v>79</v>
      </c>
      <c r="AW186" s="12" t="s">
        <v>31</v>
      </c>
      <c r="AX186" s="12" t="s">
        <v>69</v>
      </c>
      <c r="AY186" s="150" t="s">
        <v>160</v>
      </c>
    </row>
    <row r="187" spans="2:65" s="12" customFormat="1" ht="11.25">
      <c r="B187" s="149"/>
      <c r="D187" s="145" t="s">
        <v>171</v>
      </c>
      <c r="E187" s="150" t="s">
        <v>19</v>
      </c>
      <c r="F187" s="151" t="s">
        <v>331</v>
      </c>
      <c r="H187" s="152">
        <v>387</v>
      </c>
      <c r="I187" s="153"/>
      <c r="L187" s="149"/>
      <c r="M187" s="154"/>
      <c r="T187" s="155"/>
      <c r="AT187" s="150" t="s">
        <v>171</v>
      </c>
      <c r="AU187" s="150" t="s">
        <v>79</v>
      </c>
      <c r="AV187" s="12" t="s">
        <v>79</v>
      </c>
      <c r="AW187" s="12" t="s">
        <v>31</v>
      </c>
      <c r="AX187" s="12" t="s">
        <v>69</v>
      </c>
      <c r="AY187" s="150" t="s">
        <v>160</v>
      </c>
    </row>
    <row r="188" spans="2:65" s="12" customFormat="1" ht="11.25">
      <c r="B188" s="149"/>
      <c r="D188" s="145" t="s">
        <v>171</v>
      </c>
      <c r="E188" s="150" t="s">
        <v>19</v>
      </c>
      <c r="F188" s="151" t="s">
        <v>332</v>
      </c>
      <c r="H188" s="152">
        <v>9</v>
      </c>
      <c r="I188" s="153"/>
      <c r="L188" s="149"/>
      <c r="M188" s="154"/>
      <c r="T188" s="155"/>
      <c r="AT188" s="150" t="s">
        <v>171</v>
      </c>
      <c r="AU188" s="150" t="s">
        <v>79</v>
      </c>
      <c r="AV188" s="12" t="s">
        <v>79</v>
      </c>
      <c r="AW188" s="12" t="s">
        <v>31</v>
      </c>
      <c r="AX188" s="12" t="s">
        <v>69</v>
      </c>
      <c r="AY188" s="150" t="s">
        <v>160</v>
      </c>
    </row>
    <row r="189" spans="2:65" s="12" customFormat="1" ht="11.25">
      <c r="B189" s="149"/>
      <c r="D189" s="145" t="s">
        <v>171</v>
      </c>
      <c r="E189" s="150" t="s">
        <v>19</v>
      </c>
      <c r="F189" s="151" t="s">
        <v>333</v>
      </c>
      <c r="H189" s="152">
        <v>6</v>
      </c>
      <c r="I189" s="153"/>
      <c r="L189" s="149"/>
      <c r="M189" s="154"/>
      <c r="T189" s="155"/>
      <c r="AT189" s="150" t="s">
        <v>171</v>
      </c>
      <c r="AU189" s="150" t="s">
        <v>79</v>
      </c>
      <c r="AV189" s="12" t="s">
        <v>79</v>
      </c>
      <c r="AW189" s="12" t="s">
        <v>31</v>
      </c>
      <c r="AX189" s="12" t="s">
        <v>69</v>
      </c>
      <c r="AY189" s="150" t="s">
        <v>160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334</v>
      </c>
      <c r="H190" s="152">
        <v>4567.6000000000004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69</v>
      </c>
      <c r="AY190" s="150" t="s">
        <v>160</v>
      </c>
    </row>
    <row r="191" spans="2:65" s="12" customFormat="1" ht="11.25">
      <c r="B191" s="149"/>
      <c r="D191" s="145" t="s">
        <v>171</v>
      </c>
      <c r="E191" s="150" t="s">
        <v>19</v>
      </c>
      <c r="F191" s="151" t="s">
        <v>335</v>
      </c>
      <c r="H191" s="152">
        <v>4.4000000000000004</v>
      </c>
      <c r="I191" s="153"/>
      <c r="L191" s="149"/>
      <c r="M191" s="154"/>
      <c r="T191" s="155"/>
      <c r="AT191" s="150" t="s">
        <v>171</v>
      </c>
      <c r="AU191" s="150" t="s">
        <v>79</v>
      </c>
      <c r="AV191" s="12" t="s">
        <v>79</v>
      </c>
      <c r="AW191" s="12" t="s">
        <v>31</v>
      </c>
      <c r="AX191" s="12" t="s">
        <v>69</v>
      </c>
      <c r="AY191" s="150" t="s">
        <v>160</v>
      </c>
    </row>
    <row r="192" spans="2:65" s="12" customFormat="1" ht="11.25">
      <c r="B192" s="149"/>
      <c r="D192" s="145" t="s">
        <v>171</v>
      </c>
      <c r="E192" s="150" t="s">
        <v>19</v>
      </c>
      <c r="F192" s="151" t="s">
        <v>336</v>
      </c>
      <c r="H192" s="152">
        <v>1538.1</v>
      </c>
      <c r="I192" s="153"/>
      <c r="L192" s="149"/>
      <c r="M192" s="154"/>
      <c r="T192" s="155"/>
      <c r="AT192" s="150" t="s">
        <v>171</v>
      </c>
      <c r="AU192" s="150" t="s">
        <v>79</v>
      </c>
      <c r="AV192" s="12" t="s">
        <v>79</v>
      </c>
      <c r="AW192" s="12" t="s">
        <v>31</v>
      </c>
      <c r="AX192" s="12" t="s">
        <v>69</v>
      </c>
      <c r="AY192" s="150" t="s">
        <v>160</v>
      </c>
    </row>
    <row r="193" spans="2:65" s="14" customFormat="1" ht="11.25">
      <c r="B193" s="173"/>
      <c r="D193" s="145" t="s">
        <v>171</v>
      </c>
      <c r="E193" s="174" t="s">
        <v>19</v>
      </c>
      <c r="F193" s="175" t="s">
        <v>236</v>
      </c>
      <c r="H193" s="176">
        <v>8308.4</v>
      </c>
      <c r="I193" s="177"/>
      <c r="L193" s="173"/>
      <c r="M193" s="178"/>
      <c r="T193" s="179"/>
      <c r="AT193" s="174" t="s">
        <v>171</v>
      </c>
      <c r="AU193" s="174" t="s">
        <v>79</v>
      </c>
      <c r="AV193" s="14" t="s">
        <v>178</v>
      </c>
      <c r="AW193" s="14" t="s">
        <v>31</v>
      </c>
      <c r="AX193" s="14" t="s">
        <v>69</v>
      </c>
      <c r="AY193" s="174" t="s">
        <v>160</v>
      </c>
    </row>
    <row r="194" spans="2:65" s="12" customFormat="1" ht="11.25">
      <c r="B194" s="149"/>
      <c r="D194" s="145" t="s">
        <v>171</v>
      </c>
      <c r="E194" s="150" t="s">
        <v>19</v>
      </c>
      <c r="F194" s="151" t="s">
        <v>337</v>
      </c>
      <c r="H194" s="152">
        <v>16616.8</v>
      </c>
      <c r="I194" s="153"/>
      <c r="L194" s="149"/>
      <c r="M194" s="154"/>
      <c r="T194" s="155"/>
      <c r="AT194" s="150" t="s">
        <v>171</v>
      </c>
      <c r="AU194" s="150" t="s">
        <v>79</v>
      </c>
      <c r="AV194" s="12" t="s">
        <v>79</v>
      </c>
      <c r="AW194" s="12" t="s">
        <v>31</v>
      </c>
      <c r="AX194" s="12" t="s">
        <v>77</v>
      </c>
      <c r="AY194" s="150" t="s">
        <v>160</v>
      </c>
    </row>
    <row r="195" spans="2:65" s="1" customFormat="1" ht="16.5" customHeight="1">
      <c r="B195" s="33"/>
      <c r="C195" s="132" t="s">
        <v>338</v>
      </c>
      <c r="D195" s="132" t="s">
        <v>162</v>
      </c>
      <c r="E195" s="133" t="s">
        <v>339</v>
      </c>
      <c r="F195" s="134" t="s">
        <v>340</v>
      </c>
      <c r="G195" s="135" t="s">
        <v>313</v>
      </c>
      <c r="H195" s="136">
        <v>832</v>
      </c>
      <c r="I195" s="137"/>
      <c r="J195" s="138">
        <f>ROUND(I195*H195,2)</f>
        <v>0</v>
      </c>
      <c r="K195" s="134" t="s">
        <v>166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0</v>
      </c>
      <c r="R195" s="141">
        <f>Q195*H195</f>
        <v>0</v>
      </c>
      <c r="S195" s="141">
        <v>0</v>
      </c>
      <c r="T195" s="142">
        <f>S195*H195</f>
        <v>0</v>
      </c>
      <c r="AR195" s="143" t="s">
        <v>167</v>
      </c>
      <c r="AT195" s="143" t="s">
        <v>162</v>
      </c>
      <c r="AU195" s="143" t="s">
        <v>79</v>
      </c>
      <c r="AY195" s="18" t="s">
        <v>160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77</v>
      </c>
      <c r="BK195" s="144">
        <f>ROUND(I195*H195,2)</f>
        <v>0</v>
      </c>
      <c r="BL195" s="18" t="s">
        <v>167</v>
      </c>
      <c r="BM195" s="143" t="s">
        <v>341</v>
      </c>
    </row>
    <row r="196" spans="2:65" s="1" customFormat="1" ht="19.5">
      <c r="B196" s="33"/>
      <c r="D196" s="145" t="s">
        <v>169</v>
      </c>
      <c r="F196" s="146" t="s">
        <v>342</v>
      </c>
      <c r="I196" s="147"/>
      <c r="L196" s="33"/>
      <c r="M196" s="148"/>
      <c r="T196" s="54"/>
      <c r="AT196" s="18" t="s">
        <v>169</v>
      </c>
      <c r="AU196" s="18" t="s">
        <v>79</v>
      </c>
    </row>
    <row r="197" spans="2:65" s="12" customFormat="1" ht="11.25">
      <c r="B197" s="149"/>
      <c r="D197" s="145" t="s">
        <v>171</v>
      </c>
      <c r="E197" s="150" t="s">
        <v>19</v>
      </c>
      <c r="F197" s="151" t="s">
        <v>343</v>
      </c>
      <c r="H197" s="152">
        <v>832</v>
      </c>
      <c r="I197" s="153"/>
      <c r="L197" s="149"/>
      <c r="M197" s="154"/>
      <c r="T197" s="155"/>
      <c r="AT197" s="150" t="s">
        <v>171</v>
      </c>
      <c r="AU197" s="150" t="s">
        <v>79</v>
      </c>
      <c r="AV197" s="12" t="s">
        <v>79</v>
      </c>
      <c r="AW197" s="12" t="s">
        <v>31</v>
      </c>
      <c r="AX197" s="12" t="s">
        <v>77</v>
      </c>
      <c r="AY197" s="150" t="s">
        <v>160</v>
      </c>
    </row>
    <row r="198" spans="2:65" s="1" customFormat="1" ht="16.5" customHeight="1">
      <c r="B198" s="33"/>
      <c r="C198" s="163" t="s">
        <v>344</v>
      </c>
      <c r="D198" s="163" t="s">
        <v>200</v>
      </c>
      <c r="E198" s="164" t="s">
        <v>345</v>
      </c>
      <c r="F198" s="165" t="s">
        <v>346</v>
      </c>
      <c r="G198" s="166" t="s">
        <v>313</v>
      </c>
      <c r="H198" s="167">
        <v>27168</v>
      </c>
      <c r="I198" s="168"/>
      <c r="J198" s="169">
        <f>ROUND(I198*H198,2)</f>
        <v>0</v>
      </c>
      <c r="K198" s="165" t="s">
        <v>166</v>
      </c>
      <c r="L198" s="170"/>
      <c r="M198" s="171" t="s">
        <v>19</v>
      </c>
      <c r="N198" s="172" t="s">
        <v>40</v>
      </c>
      <c r="P198" s="141">
        <f>O198*H198</f>
        <v>0</v>
      </c>
      <c r="Q198" s="141">
        <v>1.8000000000000001E-4</v>
      </c>
      <c r="R198" s="141">
        <f>Q198*H198</f>
        <v>4.8902400000000004</v>
      </c>
      <c r="S198" s="141">
        <v>0</v>
      </c>
      <c r="T198" s="142">
        <f>S198*H198</f>
        <v>0</v>
      </c>
      <c r="AR198" s="143" t="s">
        <v>204</v>
      </c>
      <c r="AT198" s="143" t="s">
        <v>200</v>
      </c>
      <c r="AU198" s="143" t="s">
        <v>79</v>
      </c>
      <c r="AY198" s="18" t="s">
        <v>160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77</v>
      </c>
      <c r="BK198" s="144">
        <f>ROUND(I198*H198,2)</f>
        <v>0</v>
      </c>
      <c r="BL198" s="18" t="s">
        <v>167</v>
      </c>
      <c r="BM198" s="143" t="s">
        <v>347</v>
      </c>
    </row>
    <row r="199" spans="2:65" s="1" customFormat="1" ht="11.25">
      <c r="B199" s="33"/>
      <c r="D199" s="145" t="s">
        <v>169</v>
      </c>
      <c r="F199" s="146" t="s">
        <v>346</v>
      </c>
      <c r="I199" s="147"/>
      <c r="L199" s="33"/>
      <c r="M199" s="148"/>
      <c r="T199" s="54"/>
      <c r="AT199" s="18" t="s">
        <v>169</v>
      </c>
      <c r="AU199" s="18" t="s">
        <v>79</v>
      </c>
    </row>
    <row r="200" spans="2:65" s="12" customFormat="1" ht="11.25">
      <c r="B200" s="149"/>
      <c r="D200" s="145" t="s">
        <v>171</v>
      </c>
      <c r="E200" s="150" t="s">
        <v>19</v>
      </c>
      <c r="F200" s="151" t="s">
        <v>348</v>
      </c>
      <c r="H200" s="152">
        <v>2600</v>
      </c>
      <c r="I200" s="153"/>
      <c r="L200" s="149"/>
      <c r="M200" s="154"/>
      <c r="T200" s="155"/>
      <c r="AT200" s="150" t="s">
        <v>171</v>
      </c>
      <c r="AU200" s="150" t="s">
        <v>79</v>
      </c>
      <c r="AV200" s="12" t="s">
        <v>79</v>
      </c>
      <c r="AW200" s="12" t="s">
        <v>31</v>
      </c>
      <c r="AX200" s="12" t="s">
        <v>69</v>
      </c>
      <c r="AY200" s="150" t="s">
        <v>160</v>
      </c>
    </row>
    <row r="201" spans="2:65" s="12" customFormat="1" ht="11.25">
      <c r="B201" s="149"/>
      <c r="D201" s="145" t="s">
        <v>171</v>
      </c>
      <c r="E201" s="150" t="s">
        <v>19</v>
      </c>
      <c r="F201" s="151" t="s">
        <v>349</v>
      </c>
      <c r="H201" s="152">
        <v>347</v>
      </c>
      <c r="I201" s="153"/>
      <c r="L201" s="149"/>
      <c r="M201" s="154"/>
      <c r="T201" s="155"/>
      <c r="AT201" s="150" t="s">
        <v>171</v>
      </c>
      <c r="AU201" s="150" t="s">
        <v>79</v>
      </c>
      <c r="AV201" s="12" t="s">
        <v>79</v>
      </c>
      <c r="AW201" s="12" t="s">
        <v>31</v>
      </c>
      <c r="AX201" s="12" t="s">
        <v>69</v>
      </c>
      <c r="AY201" s="150" t="s">
        <v>160</v>
      </c>
    </row>
    <row r="202" spans="2:65" s="12" customFormat="1" ht="11.25">
      <c r="B202" s="149"/>
      <c r="D202" s="145" t="s">
        <v>171</v>
      </c>
      <c r="E202" s="150" t="s">
        <v>19</v>
      </c>
      <c r="F202" s="151" t="s">
        <v>350</v>
      </c>
      <c r="H202" s="152">
        <v>589</v>
      </c>
      <c r="I202" s="153"/>
      <c r="L202" s="149"/>
      <c r="M202" s="154"/>
      <c r="T202" s="155"/>
      <c r="AT202" s="150" t="s">
        <v>171</v>
      </c>
      <c r="AU202" s="150" t="s">
        <v>79</v>
      </c>
      <c r="AV202" s="12" t="s">
        <v>79</v>
      </c>
      <c r="AW202" s="12" t="s">
        <v>31</v>
      </c>
      <c r="AX202" s="12" t="s">
        <v>69</v>
      </c>
      <c r="AY202" s="150" t="s">
        <v>160</v>
      </c>
    </row>
    <row r="203" spans="2:65" s="12" customFormat="1" ht="11.25">
      <c r="B203" s="149"/>
      <c r="D203" s="145" t="s">
        <v>171</v>
      </c>
      <c r="E203" s="150" t="s">
        <v>19</v>
      </c>
      <c r="F203" s="151" t="s">
        <v>351</v>
      </c>
      <c r="H203" s="152">
        <v>16</v>
      </c>
      <c r="I203" s="153"/>
      <c r="L203" s="149"/>
      <c r="M203" s="154"/>
      <c r="T203" s="155"/>
      <c r="AT203" s="150" t="s">
        <v>171</v>
      </c>
      <c r="AU203" s="150" t="s">
        <v>79</v>
      </c>
      <c r="AV203" s="12" t="s">
        <v>79</v>
      </c>
      <c r="AW203" s="12" t="s">
        <v>31</v>
      </c>
      <c r="AX203" s="12" t="s">
        <v>69</v>
      </c>
      <c r="AY203" s="150" t="s">
        <v>160</v>
      </c>
    </row>
    <row r="204" spans="2:65" s="12" customFormat="1" ht="11.25">
      <c r="B204" s="149"/>
      <c r="D204" s="145" t="s">
        <v>171</v>
      </c>
      <c r="E204" s="150" t="s">
        <v>19</v>
      </c>
      <c r="F204" s="151" t="s">
        <v>352</v>
      </c>
      <c r="H204" s="152">
        <v>10</v>
      </c>
      <c r="I204" s="153"/>
      <c r="L204" s="149"/>
      <c r="M204" s="154"/>
      <c r="T204" s="155"/>
      <c r="AT204" s="150" t="s">
        <v>171</v>
      </c>
      <c r="AU204" s="150" t="s">
        <v>79</v>
      </c>
      <c r="AV204" s="12" t="s">
        <v>79</v>
      </c>
      <c r="AW204" s="12" t="s">
        <v>31</v>
      </c>
      <c r="AX204" s="12" t="s">
        <v>69</v>
      </c>
      <c r="AY204" s="150" t="s">
        <v>160</v>
      </c>
    </row>
    <row r="205" spans="2:65" s="12" customFormat="1" ht="11.25">
      <c r="B205" s="149"/>
      <c r="D205" s="145" t="s">
        <v>171</v>
      </c>
      <c r="E205" s="150" t="s">
        <v>19</v>
      </c>
      <c r="F205" s="151" t="s">
        <v>353</v>
      </c>
      <c r="H205" s="152">
        <v>7491</v>
      </c>
      <c r="I205" s="153"/>
      <c r="L205" s="149"/>
      <c r="M205" s="154"/>
      <c r="T205" s="155"/>
      <c r="AT205" s="150" t="s">
        <v>171</v>
      </c>
      <c r="AU205" s="150" t="s">
        <v>79</v>
      </c>
      <c r="AV205" s="12" t="s">
        <v>79</v>
      </c>
      <c r="AW205" s="12" t="s">
        <v>31</v>
      </c>
      <c r="AX205" s="12" t="s">
        <v>69</v>
      </c>
      <c r="AY205" s="150" t="s">
        <v>160</v>
      </c>
    </row>
    <row r="206" spans="2:65" s="12" customFormat="1" ht="11.25">
      <c r="B206" s="149"/>
      <c r="D206" s="145" t="s">
        <v>171</v>
      </c>
      <c r="E206" s="150" t="s">
        <v>19</v>
      </c>
      <c r="F206" s="151" t="s">
        <v>354</v>
      </c>
      <c r="H206" s="152">
        <v>8</v>
      </c>
      <c r="I206" s="153"/>
      <c r="L206" s="149"/>
      <c r="M206" s="154"/>
      <c r="T206" s="155"/>
      <c r="AT206" s="150" t="s">
        <v>171</v>
      </c>
      <c r="AU206" s="150" t="s">
        <v>79</v>
      </c>
      <c r="AV206" s="12" t="s">
        <v>79</v>
      </c>
      <c r="AW206" s="12" t="s">
        <v>31</v>
      </c>
      <c r="AX206" s="12" t="s">
        <v>69</v>
      </c>
      <c r="AY206" s="150" t="s">
        <v>160</v>
      </c>
    </row>
    <row r="207" spans="2:65" s="12" customFormat="1" ht="11.25">
      <c r="B207" s="149"/>
      <c r="D207" s="145" t="s">
        <v>171</v>
      </c>
      <c r="E207" s="150" t="s">
        <v>19</v>
      </c>
      <c r="F207" s="151" t="s">
        <v>355</v>
      </c>
      <c r="H207" s="152">
        <v>2523</v>
      </c>
      <c r="I207" s="153"/>
      <c r="L207" s="149"/>
      <c r="M207" s="154"/>
      <c r="T207" s="155"/>
      <c r="AT207" s="150" t="s">
        <v>171</v>
      </c>
      <c r="AU207" s="150" t="s">
        <v>79</v>
      </c>
      <c r="AV207" s="12" t="s">
        <v>79</v>
      </c>
      <c r="AW207" s="12" t="s">
        <v>31</v>
      </c>
      <c r="AX207" s="12" t="s">
        <v>69</v>
      </c>
      <c r="AY207" s="150" t="s">
        <v>160</v>
      </c>
    </row>
    <row r="208" spans="2:65" s="14" customFormat="1" ht="11.25">
      <c r="B208" s="173"/>
      <c r="D208" s="145" t="s">
        <v>171</v>
      </c>
      <c r="E208" s="174" t="s">
        <v>19</v>
      </c>
      <c r="F208" s="175" t="s">
        <v>236</v>
      </c>
      <c r="H208" s="176">
        <v>13584</v>
      </c>
      <c r="I208" s="177"/>
      <c r="L208" s="173"/>
      <c r="M208" s="178"/>
      <c r="T208" s="179"/>
      <c r="AT208" s="174" t="s">
        <v>171</v>
      </c>
      <c r="AU208" s="174" t="s">
        <v>79</v>
      </c>
      <c r="AV208" s="14" t="s">
        <v>178</v>
      </c>
      <c r="AW208" s="14" t="s">
        <v>31</v>
      </c>
      <c r="AX208" s="14" t="s">
        <v>69</v>
      </c>
      <c r="AY208" s="174" t="s">
        <v>160</v>
      </c>
    </row>
    <row r="209" spans="2:65" s="12" customFormat="1" ht="11.25">
      <c r="B209" s="149"/>
      <c r="D209" s="145" t="s">
        <v>171</v>
      </c>
      <c r="E209" s="150" t="s">
        <v>19</v>
      </c>
      <c r="F209" s="151" t="s">
        <v>356</v>
      </c>
      <c r="H209" s="152">
        <v>27168</v>
      </c>
      <c r="I209" s="153"/>
      <c r="L209" s="149"/>
      <c r="M209" s="154"/>
      <c r="T209" s="155"/>
      <c r="AT209" s="150" t="s">
        <v>171</v>
      </c>
      <c r="AU209" s="150" t="s">
        <v>79</v>
      </c>
      <c r="AV209" s="12" t="s">
        <v>79</v>
      </c>
      <c r="AW209" s="12" t="s">
        <v>31</v>
      </c>
      <c r="AX209" s="12" t="s">
        <v>77</v>
      </c>
      <c r="AY209" s="150" t="s">
        <v>160</v>
      </c>
    </row>
    <row r="210" spans="2:65" s="1" customFormat="1" ht="24.2" customHeight="1">
      <c r="B210" s="33"/>
      <c r="C210" s="132" t="s">
        <v>357</v>
      </c>
      <c r="D210" s="132" t="s">
        <v>162</v>
      </c>
      <c r="E210" s="133" t="s">
        <v>358</v>
      </c>
      <c r="F210" s="134" t="s">
        <v>359</v>
      </c>
      <c r="G210" s="135" t="s">
        <v>233</v>
      </c>
      <c r="H210" s="136">
        <v>820.70399999999995</v>
      </c>
      <c r="I210" s="137"/>
      <c r="J210" s="138">
        <f>ROUND(I210*H210,2)</f>
        <v>0</v>
      </c>
      <c r="K210" s="134" t="s">
        <v>166</v>
      </c>
      <c r="L210" s="33"/>
      <c r="M210" s="139" t="s">
        <v>19</v>
      </c>
      <c r="N210" s="140" t="s">
        <v>40</v>
      </c>
      <c r="P210" s="141">
        <f>O210*H210</f>
        <v>0</v>
      </c>
      <c r="Q210" s="141">
        <v>0</v>
      </c>
      <c r="R210" s="141">
        <f>Q210*H210</f>
        <v>0</v>
      </c>
      <c r="S210" s="141">
        <v>0</v>
      </c>
      <c r="T210" s="142">
        <f>S210*H210</f>
        <v>0</v>
      </c>
      <c r="AR210" s="143" t="s">
        <v>268</v>
      </c>
      <c r="AT210" s="143" t="s">
        <v>162</v>
      </c>
      <c r="AU210" s="143" t="s">
        <v>79</v>
      </c>
      <c r="AY210" s="18" t="s">
        <v>160</v>
      </c>
      <c r="BE210" s="144">
        <f>IF(N210="základní",J210,0)</f>
        <v>0</v>
      </c>
      <c r="BF210" s="144">
        <f>IF(N210="snížená",J210,0)</f>
        <v>0</v>
      </c>
      <c r="BG210" s="144">
        <f>IF(N210="zákl. přenesená",J210,0)</f>
        <v>0</v>
      </c>
      <c r="BH210" s="144">
        <f>IF(N210="sníž. přenesená",J210,0)</f>
        <v>0</v>
      </c>
      <c r="BI210" s="144">
        <f>IF(N210="nulová",J210,0)</f>
        <v>0</v>
      </c>
      <c r="BJ210" s="18" t="s">
        <v>77</v>
      </c>
      <c r="BK210" s="144">
        <f>ROUND(I210*H210,2)</f>
        <v>0</v>
      </c>
      <c r="BL210" s="18" t="s">
        <v>268</v>
      </c>
      <c r="BM210" s="143" t="s">
        <v>360</v>
      </c>
    </row>
    <row r="211" spans="2:65" s="1" customFormat="1" ht="39">
      <c r="B211" s="33"/>
      <c r="D211" s="145" t="s">
        <v>169</v>
      </c>
      <c r="F211" s="146" t="s">
        <v>361</v>
      </c>
      <c r="I211" s="147"/>
      <c r="L211" s="33"/>
      <c r="M211" s="148"/>
      <c r="T211" s="54"/>
      <c r="AT211" s="18" t="s">
        <v>169</v>
      </c>
      <c r="AU211" s="18" t="s">
        <v>79</v>
      </c>
    </row>
    <row r="212" spans="2:65" s="12" customFormat="1" ht="11.25">
      <c r="B212" s="149"/>
      <c r="D212" s="145" t="s">
        <v>171</v>
      </c>
      <c r="E212" s="150" t="s">
        <v>19</v>
      </c>
      <c r="F212" s="151" t="s">
        <v>362</v>
      </c>
      <c r="H212" s="152">
        <v>820.70399999999995</v>
      </c>
      <c r="I212" s="153"/>
      <c r="L212" s="149"/>
      <c r="M212" s="154"/>
      <c r="T212" s="155"/>
      <c r="AT212" s="150" t="s">
        <v>171</v>
      </c>
      <c r="AU212" s="150" t="s">
        <v>79</v>
      </c>
      <c r="AV212" s="12" t="s">
        <v>79</v>
      </c>
      <c r="AW212" s="12" t="s">
        <v>31</v>
      </c>
      <c r="AX212" s="12" t="s">
        <v>69</v>
      </c>
      <c r="AY212" s="150" t="s">
        <v>160</v>
      </c>
    </row>
    <row r="213" spans="2:65" s="13" customFormat="1" ht="11.25">
      <c r="B213" s="156"/>
      <c r="D213" s="145" t="s">
        <v>171</v>
      </c>
      <c r="E213" s="157" t="s">
        <v>19</v>
      </c>
      <c r="F213" s="158" t="s">
        <v>184</v>
      </c>
      <c r="H213" s="159">
        <v>820.70399999999995</v>
      </c>
      <c r="I213" s="160"/>
      <c r="L213" s="156"/>
      <c r="M213" s="161"/>
      <c r="T213" s="162"/>
      <c r="AT213" s="157" t="s">
        <v>171</v>
      </c>
      <c r="AU213" s="157" t="s">
        <v>79</v>
      </c>
      <c r="AV213" s="13" t="s">
        <v>167</v>
      </c>
      <c r="AW213" s="13" t="s">
        <v>31</v>
      </c>
      <c r="AX213" s="13" t="s">
        <v>77</v>
      </c>
      <c r="AY213" s="157" t="s">
        <v>160</v>
      </c>
    </row>
    <row r="214" spans="2:65" s="1" customFormat="1" ht="16.5" customHeight="1">
      <c r="B214" s="33"/>
      <c r="C214" s="132" t="s">
        <v>363</v>
      </c>
      <c r="D214" s="132" t="s">
        <v>162</v>
      </c>
      <c r="E214" s="133" t="s">
        <v>364</v>
      </c>
      <c r="F214" s="134" t="s">
        <v>365</v>
      </c>
      <c r="G214" s="135" t="s">
        <v>366</v>
      </c>
      <c r="H214" s="136">
        <v>12002</v>
      </c>
      <c r="I214" s="137"/>
      <c r="J214" s="138">
        <f>ROUND(I214*H214,2)</f>
        <v>0</v>
      </c>
      <c r="K214" s="134" t="s">
        <v>166</v>
      </c>
      <c r="L214" s="33"/>
      <c r="M214" s="139" t="s">
        <v>19</v>
      </c>
      <c r="N214" s="140" t="s">
        <v>40</v>
      </c>
      <c r="P214" s="141">
        <f>O214*H214</f>
        <v>0</v>
      </c>
      <c r="Q214" s="141">
        <v>0</v>
      </c>
      <c r="R214" s="141">
        <f>Q214*H214</f>
        <v>0</v>
      </c>
      <c r="S214" s="141">
        <v>0</v>
      </c>
      <c r="T214" s="142">
        <f>S214*H214</f>
        <v>0</v>
      </c>
      <c r="AR214" s="143" t="s">
        <v>167</v>
      </c>
      <c r="AT214" s="143" t="s">
        <v>162</v>
      </c>
      <c r="AU214" s="143" t="s">
        <v>79</v>
      </c>
      <c r="AY214" s="18" t="s">
        <v>160</v>
      </c>
      <c r="BE214" s="144">
        <f>IF(N214="základní",J214,0)</f>
        <v>0</v>
      </c>
      <c r="BF214" s="144">
        <f>IF(N214="snížená",J214,0)</f>
        <v>0</v>
      </c>
      <c r="BG214" s="144">
        <f>IF(N214="zákl. přenesená",J214,0)</f>
        <v>0</v>
      </c>
      <c r="BH214" s="144">
        <f>IF(N214="sníž. přenesená",J214,0)</f>
        <v>0</v>
      </c>
      <c r="BI214" s="144">
        <f>IF(N214="nulová",J214,0)</f>
        <v>0</v>
      </c>
      <c r="BJ214" s="18" t="s">
        <v>77</v>
      </c>
      <c r="BK214" s="144">
        <f>ROUND(I214*H214,2)</f>
        <v>0</v>
      </c>
      <c r="BL214" s="18" t="s">
        <v>167</v>
      </c>
      <c r="BM214" s="143" t="s">
        <v>367</v>
      </c>
    </row>
    <row r="215" spans="2:65" s="1" customFormat="1" ht="29.25">
      <c r="B215" s="33"/>
      <c r="D215" s="145" t="s">
        <v>169</v>
      </c>
      <c r="F215" s="146" t="s">
        <v>368</v>
      </c>
      <c r="I215" s="147"/>
      <c r="L215" s="33"/>
      <c r="M215" s="148"/>
      <c r="T215" s="54"/>
      <c r="AT215" s="18" t="s">
        <v>169</v>
      </c>
      <c r="AU215" s="18" t="s">
        <v>79</v>
      </c>
    </row>
    <row r="216" spans="2:65" s="12" customFormat="1" ht="11.25">
      <c r="B216" s="149"/>
      <c r="D216" s="145" t="s">
        <v>171</v>
      </c>
      <c r="E216" s="150" t="s">
        <v>19</v>
      </c>
      <c r="F216" s="151" t="s">
        <v>369</v>
      </c>
      <c r="H216" s="152">
        <v>5123</v>
      </c>
      <c r="I216" s="153"/>
      <c r="L216" s="149"/>
      <c r="M216" s="154"/>
      <c r="T216" s="155"/>
      <c r="AT216" s="150" t="s">
        <v>171</v>
      </c>
      <c r="AU216" s="150" t="s">
        <v>79</v>
      </c>
      <c r="AV216" s="12" t="s">
        <v>79</v>
      </c>
      <c r="AW216" s="12" t="s">
        <v>31</v>
      </c>
      <c r="AX216" s="12" t="s">
        <v>69</v>
      </c>
      <c r="AY216" s="150" t="s">
        <v>160</v>
      </c>
    </row>
    <row r="217" spans="2:65" s="12" customFormat="1" ht="11.25">
      <c r="B217" s="149"/>
      <c r="D217" s="145" t="s">
        <v>171</v>
      </c>
      <c r="E217" s="150" t="s">
        <v>19</v>
      </c>
      <c r="F217" s="151" t="s">
        <v>370</v>
      </c>
      <c r="H217" s="152">
        <v>784</v>
      </c>
      <c r="I217" s="153"/>
      <c r="L217" s="149"/>
      <c r="M217" s="154"/>
      <c r="T217" s="155"/>
      <c r="AT217" s="150" t="s">
        <v>171</v>
      </c>
      <c r="AU217" s="150" t="s">
        <v>79</v>
      </c>
      <c r="AV217" s="12" t="s">
        <v>79</v>
      </c>
      <c r="AW217" s="12" t="s">
        <v>31</v>
      </c>
      <c r="AX217" s="12" t="s">
        <v>69</v>
      </c>
      <c r="AY217" s="150" t="s">
        <v>160</v>
      </c>
    </row>
    <row r="218" spans="2:65" s="12" customFormat="1" ht="11.25">
      <c r="B218" s="149"/>
      <c r="D218" s="145" t="s">
        <v>171</v>
      </c>
      <c r="E218" s="150" t="s">
        <v>19</v>
      </c>
      <c r="F218" s="151" t="s">
        <v>371</v>
      </c>
      <c r="H218" s="152">
        <v>64</v>
      </c>
      <c r="I218" s="153"/>
      <c r="L218" s="149"/>
      <c r="M218" s="154"/>
      <c r="T218" s="155"/>
      <c r="AT218" s="150" t="s">
        <v>171</v>
      </c>
      <c r="AU218" s="150" t="s">
        <v>79</v>
      </c>
      <c r="AV218" s="12" t="s">
        <v>79</v>
      </c>
      <c r="AW218" s="12" t="s">
        <v>31</v>
      </c>
      <c r="AX218" s="12" t="s">
        <v>69</v>
      </c>
      <c r="AY218" s="150" t="s">
        <v>160</v>
      </c>
    </row>
    <row r="219" spans="2:65" s="14" customFormat="1" ht="11.25">
      <c r="B219" s="173"/>
      <c r="D219" s="145" t="s">
        <v>171</v>
      </c>
      <c r="E219" s="174" t="s">
        <v>19</v>
      </c>
      <c r="F219" s="175" t="s">
        <v>236</v>
      </c>
      <c r="H219" s="176">
        <v>5971</v>
      </c>
      <c r="I219" s="177"/>
      <c r="L219" s="173"/>
      <c r="M219" s="178"/>
      <c r="T219" s="179"/>
      <c r="AT219" s="174" t="s">
        <v>171</v>
      </c>
      <c r="AU219" s="174" t="s">
        <v>79</v>
      </c>
      <c r="AV219" s="14" t="s">
        <v>178</v>
      </c>
      <c r="AW219" s="14" t="s">
        <v>31</v>
      </c>
      <c r="AX219" s="14" t="s">
        <v>69</v>
      </c>
      <c r="AY219" s="174" t="s">
        <v>160</v>
      </c>
    </row>
    <row r="220" spans="2:65" s="12" customFormat="1" ht="11.25">
      <c r="B220" s="149"/>
      <c r="D220" s="145" t="s">
        <v>171</v>
      </c>
      <c r="E220" s="150" t="s">
        <v>19</v>
      </c>
      <c r="F220" s="151" t="s">
        <v>372</v>
      </c>
      <c r="H220" s="152">
        <v>12002</v>
      </c>
      <c r="I220" s="153"/>
      <c r="L220" s="149"/>
      <c r="M220" s="154"/>
      <c r="T220" s="155"/>
      <c r="AT220" s="150" t="s">
        <v>171</v>
      </c>
      <c r="AU220" s="150" t="s">
        <v>79</v>
      </c>
      <c r="AV220" s="12" t="s">
        <v>79</v>
      </c>
      <c r="AW220" s="12" t="s">
        <v>31</v>
      </c>
      <c r="AX220" s="12" t="s">
        <v>77</v>
      </c>
      <c r="AY220" s="150" t="s">
        <v>160</v>
      </c>
    </row>
    <row r="221" spans="2:65" s="1" customFormat="1" ht="16.5" customHeight="1">
      <c r="B221" s="33"/>
      <c r="C221" s="163" t="s">
        <v>373</v>
      </c>
      <c r="D221" s="163" t="s">
        <v>200</v>
      </c>
      <c r="E221" s="164" t="s">
        <v>374</v>
      </c>
      <c r="F221" s="165" t="s">
        <v>375</v>
      </c>
      <c r="G221" s="166" t="s">
        <v>313</v>
      </c>
      <c r="H221" s="167">
        <v>24084</v>
      </c>
      <c r="I221" s="168"/>
      <c r="J221" s="169">
        <f>ROUND(I221*H221,2)</f>
        <v>0</v>
      </c>
      <c r="K221" s="165" t="s">
        <v>166</v>
      </c>
      <c r="L221" s="170"/>
      <c r="M221" s="171" t="s">
        <v>19</v>
      </c>
      <c r="N221" s="172" t="s">
        <v>40</v>
      </c>
      <c r="P221" s="141">
        <f>O221*H221</f>
        <v>0</v>
      </c>
      <c r="Q221" s="141">
        <v>1.23E-3</v>
      </c>
      <c r="R221" s="141">
        <f>Q221*H221</f>
        <v>29.62332</v>
      </c>
      <c r="S221" s="141">
        <v>0</v>
      </c>
      <c r="T221" s="142">
        <f>S221*H221</f>
        <v>0</v>
      </c>
      <c r="AR221" s="143" t="s">
        <v>204</v>
      </c>
      <c r="AT221" s="143" t="s">
        <v>200</v>
      </c>
      <c r="AU221" s="143" t="s">
        <v>79</v>
      </c>
      <c r="AY221" s="18" t="s">
        <v>160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77</v>
      </c>
      <c r="BK221" s="144">
        <f>ROUND(I221*H221,2)</f>
        <v>0</v>
      </c>
      <c r="BL221" s="18" t="s">
        <v>167</v>
      </c>
      <c r="BM221" s="143" t="s">
        <v>376</v>
      </c>
    </row>
    <row r="222" spans="2:65" s="1" customFormat="1" ht="11.25">
      <c r="B222" s="33"/>
      <c r="D222" s="145" t="s">
        <v>169</v>
      </c>
      <c r="F222" s="146" t="s">
        <v>375</v>
      </c>
      <c r="I222" s="147"/>
      <c r="L222" s="33"/>
      <c r="M222" s="148"/>
      <c r="T222" s="54"/>
      <c r="AT222" s="18" t="s">
        <v>169</v>
      </c>
      <c r="AU222" s="18" t="s">
        <v>79</v>
      </c>
    </row>
    <row r="223" spans="2:65" s="12" customFormat="1" ht="11.25">
      <c r="B223" s="149"/>
      <c r="D223" s="145" t="s">
        <v>171</v>
      </c>
      <c r="E223" s="150" t="s">
        <v>19</v>
      </c>
      <c r="F223" s="151" t="s">
        <v>377</v>
      </c>
      <c r="H223" s="152">
        <v>24084</v>
      </c>
      <c r="I223" s="153"/>
      <c r="L223" s="149"/>
      <c r="M223" s="154"/>
      <c r="T223" s="155"/>
      <c r="AT223" s="150" t="s">
        <v>171</v>
      </c>
      <c r="AU223" s="150" t="s">
        <v>79</v>
      </c>
      <c r="AV223" s="12" t="s">
        <v>79</v>
      </c>
      <c r="AW223" s="12" t="s">
        <v>31</v>
      </c>
      <c r="AX223" s="12" t="s">
        <v>77</v>
      </c>
      <c r="AY223" s="150" t="s">
        <v>160</v>
      </c>
    </row>
    <row r="224" spans="2:65" s="1" customFormat="1" ht="21.75" customHeight="1">
      <c r="B224" s="33"/>
      <c r="C224" s="163" t="s">
        <v>378</v>
      </c>
      <c r="D224" s="163" t="s">
        <v>200</v>
      </c>
      <c r="E224" s="164" t="s">
        <v>379</v>
      </c>
      <c r="F224" s="165" t="s">
        <v>380</v>
      </c>
      <c r="G224" s="166" t="s">
        <v>313</v>
      </c>
      <c r="H224" s="167">
        <v>100</v>
      </c>
      <c r="I224" s="168"/>
      <c r="J224" s="169">
        <f>ROUND(I224*H224,2)</f>
        <v>0</v>
      </c>
      <c r="K224" s="165" t="s">
        <v>166</v>
      </c>
      <c r="L224" s="170"/>
      <c r="M224" s="171" t="s">
        <v>19</v>
      </c>
      <c r="N224" s="172" t="s">
        <v>40</v>
      </c>
      <c r="P224" s="141">
        <f>O224*H224</f>
        <v>0</v>
      </c>
      <c r="Q224" s="141">
        <v>1.23E-3</v>
      </c>
      <c r="R224" s="141">
        <f>Q224*H224</f>
        <v>0.123</v>
      </c>
      <c r="S224" s="141">
        <v>0</v>
      </c>
      <c r="T224" s="142">
        <f>S224*H224</f>
        <v>0</v>
      </c>
      <c r="AR224" s="143" t="s">
        <v>204</v>
      </c>
      <c r="AT224" s="143" t="s">
        <v>200</v>
      </c>
      <c r="AU224" s="143" t="s">
        <v>79</v>
      </c>
      <c r="AY224" s="18" t="s">
        <v>160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77</v>
      </c>
      <c r="BK224" s="144">
        <f>ROUND(I224*H224,2)</f>
        <v>0</v>
      </c>
      <c r="BL224" s="18" t="s">
        <v>167</v>
      </c>
      <c r="BM224" s="143" t="s">
        <v>381</v>
      </c>
    </row>
    <row r="225" spans="2:65" s="1" customFormat="1" ht="11.25">
      <c r="B225" s="33"/>
      <c r="D225" s="145" t="s">
        <v>169</v>
      </c>
      <c r="F225" s="146" t="s">
        <v>380</v>
      </c>
      <c r="I225" s="147"/>
      <c r="L225" s="33"/>
      <c r="M225" s="148"/>
      <c r="T225" s="54"/>
      <c r="AT225" s="18" t="s">
        <v>169</v>
      </c>
      <c r="AU225" s="18" t="s">
        <v>79</v>
      </c>
    </row>
    <row r="226" spans="2:65" s="12" customFormat="1" ht="11.25">
      <c r="B226" s="149"/>
      <c r="D226" s="145" t="s">
        <v>171</v>
      </c>
      <c r="E226" s="150" t="s">
        <v>19</v>
      </c>
      <c r="F226" s="151" t="s">
        <v>382</v>
      </c>
      <c r="H226" s="152">
        <v>40</v>
      </c>
      <c r="I226" s="153"/>
      <c r="L226" s="149"/>
      <c r="M226" s="154"/>
      <c r="T226" s="155"/>
      <c r="AT226" s="150" t="s">
        <v>171</v>
      </c>
      <c r="AU226" s="150" t="s">
        <v>79</v>
      </c>
      <c r="AV226" s="12" t="s">
        <v>79</v>
      </c>
      <c r="AW226" s="12" t="s">
        <v>31</v>
      </c>
      <c r="AX226" s="12" t="s">
        <v>69</v>
      </c>
      <c r="AY226" s="150" t="s">
        <v>160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383</v>
      </c>
      <c r="H227" s="152">
        <v>60</v>
      </c>
      <c r="I227" s="153"/>
      <c r="L227" s="149"/>
      <c r="M227" s="154"/>
      <c r="T227" s="155"/>
      <c r="AT227" s="150" t="s">
        <v>171</v>
      </c>
      <c r="AU227" s="150" t="s">
        <v>79</v>
      </c>
      <c r="AV227" s="12" t="s">
        <v>79</v>
      </c>
      <c r="AW227" s="12" t="s">
        <v>31</v>
      </c>
      <c r="AX227" s="12" t="s">
        <v>69</v>
      </c>
      <c r="AY227" s="150" t="s">
        <v>160</v>
      </c>
    </row>
    <row r="228" spans="2:65" s="13" customFormat="1" ht="11.25">
      <c r="B228" s="156"/>
      <c r="D228" s="145" t="s">
        <v>171</v>
      </c>
      <c r="E228" s="157" t="s">
        <v>19</v>
      </c>
      <c r="F228" s="158" t="s">
        <v>184</v>
      </c>
      <c r="H228" s="159">
        <v>100</v>
      </c>
      <c r="I228" s="160"/>
      <c r="L228" s="156"/>
      <c r="M228" s="161"/>
      <c r="T228" s="162"/>
      <c r="AT228" s="157" t="s">
        <v>171</v>
      </c>
      <c r="AU228" s="157" t="s">
        <v>79</v>
      </c>
      <c r="AV228" s="13" t="s">
        <v>167</v>
      </c>
      <c r="AW228" s="13" t="s">
        <v>31</v>
      </c>
      <c r="AX228" s="13" t="s">
        <v>77</v>
      </c>
      <c r="AY228" s="157" t="s">
        <v>160</v>
      </c>
    </row>
    <row r="229" spans="2:65" s="1" customFormat="1" ht="16.5" customHeight="1">
      <c r="B229" s="33"/>
      <c r="C229" s="132" t="s">
        <v>384</v>
      </c>
      <c r="D229" s="132" t="s">
        <v>162</v>
      </c>
      <c r="E229" s="133" t="s">
        <v>385</v>
      </c>
      <c r="F229" s="134" t="s">
        <v>386</v>
      </c>
      <c r="G229" s="135" t="s">
        <v>313</v>
      </c>
      <c r="H229" s="136">
        <v>12182</v>
      </c>
      <c r="I229" s="137"/>
      <c r="J229" s="138">
        <f>ROUND(I229*H229,2)</f>
        <v>0</v>
      </c>
      <c r="K229" s="134" t="s">
        <v>166</v>
      </c>
      <c r="L229" s="33"/>
      <c r="M229" s="139" t="s">
        <v>19</v>
      </c>
      <c r="N229" s="140" t="s">
        <v>40</v>
      </c>
      <c r="P229" s="141">
        <f>O229*H229</f>
        <v>0</v>
      </c>
      <c r="Q229" s="141">
        <v>0</v>
      </c>
      <c r="R229" s="141">
        <f>Q229*H229</f>
        <v>0</v>
      </c>
      <c r="S229" s="141">
        <v>0</v>
      </c>
      <c r="T229" s="142">
        <f>S229*H229</f>
        <v>0</v>
      </c>
      <c r="AR229" s="143" t="s">
        <v>167</v>
      </c>
      <c r="AT229" s="143" t="s">
        <v>162</v>
      </c>
      <c r="AU229" s="143" t="s">
        <v>79</v>
      </c>
      <c r="AY229" s="18" t="s">
        <v>160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77</v>
      </c>
      <c r="BK229" s="144">
        <f>ROUND(I229*H229,2)</f>
        <v>0</v>
      </c>
      <c r="BL229" s="18" t="s">
        <v>167</v>
      </c>
      <c r="BM229" s="143" t="s">
        <v>387</v>
      </c>
    </row>
    <row r="230" spans="2:65" s="1" customFormat="1" ht="19.5">
      <c r="B230" s="33"/>
      <c r="D230" s="145" t="s">
        <v>169</v>
      </c>
      <c r="F230" s="146" t="s">
        <v>388</v>
      </c>
      <c r="I230" s="147"/>
      <c r="L230" s="33"/>
      <c r="M230" s="148"/>
      <c r="T230" s="54"/>
      <c r="AT230" s="18" t="s">
        <v>169</v>
      </c>
      <c r="AU230" s="18" t="s">
        <v>79</v>
      </c>
    </row>
    <row r="231" spans="2:65" s="12" customFormat="1" ht="11.25">
      <c r="B231" s="149"/>
      <c r="D231" s="145" t="s">
        <v>171</v>
      </c>
      <c r="E231" s="150" t="s">
        <v>19</v>
      </c>
      <c r="F231" s="151" t="s">
        <v>389</v>
      </c>
      <c r="H231" s="152">
        <v>12182</v>
      </c>
      <c r="I231" s="153"/>
      <c r="L231" s="149"/>
      <c r="M231" s="154"/>
      <c r="T231" s="155"/>
      <c r="AT231" s="150" t="s">
        <v>171</v>
      </c>
      <c r="AU231" s="150" t="s">
        <v>79</v>
      </c>
      <c r="AV231" s="12" t="s">
        <v>79</v>
      </c>
      <c r="AW231" s="12" t="s">
        <v>31</v>
      </c>
      <c r="AX231" s="12" t="s">
        <v>77</v>
      </c>
      <c r="AY231" s="150" t="s">
        <v>160</v>
      </c>
    </row>
    <row r="232" spans="2:65" s="1" customFormat="1" ht="16.5" customHeight="1">
      <c r="B232" s="33"/>
      <c r="C232" s="132" t="s">
        <v>390</v>
      </c>
      <c r="D232" s="132" t="s">
        <v>162</v>
      </c>
      <c r="E232" s="133" t="s">
        <v>391</v>
      </c>
      <c r="F232" s="134" t="s">
        <v>392</v>
      </c>
      <c r="G232" s="135" t="s">
        <v>313</v>
      </c>
      <c r="H232" s="136">
        <v>23724</v>
      </c>
      <c r="I232" s="137"/>
      <c r="J232" s="138">
        <f>ROUND(I232*H232,2)</f>
        <v>0</v>
      </c>
      <c r="K232" s="134" t="s">
        <v>166</v>
      </c>
      <c r="L232" s="33"/>
      <c r="M232" s="139" t="s">
        <v>19</v>
      </c>
      <c r="N232" s="140" t="s">
        <v>40</v>
      </c>
      <c r="P232" s="141">
        <f>O232*H232</f>
        <v>0</v>
      </c>
      <c r="Q232" s="141">
        <v>0</v>
      </c>
      <c r="R232" s="141">
        <f>Q232*H232</f>
        <v>0</v>
      </c>
      <c r="S232" s="141">
        <v>0</v>
      </c>
      <c r="T232" s="142">
        <f>S232*H232</f>
        <v>0</v>
      </c>
      <c r="AR232" s="143" t="s">
        <v>167</v>
      </c>
      <c r="AT232" s="143" t="s">
        <v>162</v>
      </c>
      <c r="AU232" s="143" t="s">
        <v>79</v>
      </c>
      <c r="AY232" s="18" t="s">
        <v>160</v>
      </c>
      <c r="BE232" s="144">
        <f>IF(N232="základní",J232,0)</f>
        <v>0</v>
      </c>
      <c r="BF232" s="144">
        <f>IF(N232="snížená",J232,0)</f>
        <v>0</v>
      </c>
      <c r="BG232" s="144">
        <f>IF(N232="zákl. přenesená",J232,0)</f>
        <v>0</v>
      </c>
      <c r="BH232" s="144">
        <f>IF(N232="sníž. přenesená",J232,0)</f>
        <v>0</v>
      </c>
      <c r="BI232" s="144">
        <f>IF(N232="nulová",J232,0)</f>
        <v>0</v>
      </c>
      <c r="BJ232" s="18" t="s">
        <v>77</v>
      </c>
      <c r="BK232" s="144">
        <f>ROUND(I232*H232,2)</f>
        <v>0</v>
      </c>
      <c r="BL232" s="18" t="s">
        <v>167</v>
      </c>
      <c r="BM232" s="143" t="s">
        <v>393</v>
      </c>
    </row>
    <row r="233" spans="2:65" s="1" customFormat="1" ht="19.5">
      <c r="B233" s="33"/>
      <c r="D233" s="145" t="s">
        <v>169</v>
      </c>
      <c r="F233" s="146" t="s">
        <v>394</v>
      </c>
      <c r="I233" s="147"/>
      <c r="L233" s="33"/>
      <c r="M233" s="148"/>
      <c r="T233" s="54"/>
      <c r="AT233" s="18" t="s">
        <v>169</v>
      </c>
      <c r="AU233" s="18" t="s">
        <v>79</v>
      </c>
    </row>
    <row r="234" spans="2:65" s="15" customFormat="1" ht="11.25">
      <c r="B234" s="180"/>
      <c r="D234" s="145" t="s">
        <v>171</v>
      </c>
      <c r="E234" s="181" t="s">
        <v>19</v>
      </c>
      <c r="F234" s="182" t="s">
        <v>395</v>
      </c>
      <c r="H234" s="181" t="s">
        <v>19</v>
      </c>
      <c r="I234" s="183"/>
      <c r="L234" s="180"/>
      <c r="M234" s="184"/>
      <c r="T234" s="185"/>
      <c r="AT234" s="181" t="s">
        <v>171</v>
      </c>
      <c r="AU234" s="181" t="s">
        <v>79</v>
      </c>
      <c r="AV234" s="15" t="s">
        <v>77</v>
      </c>
      <c r="AW234" s="15" t="s">
        <v>31</v>
      </c>
      <c r="AX234" s="15" t="s">
        <v>69</v>
      </c>
      <c r="AY234" s="181" t="s">
        <v>160</v>
      </c>
    </row>
    <row r="235" spans="2:65" s="12" customFormat="1" ht="11.25">
      <c r="B235" s="149"/>
      <c r="D235" s="145" t="s">
        <v>171</v>
      </c>
      <c r="E235" s="150" t="s">
        <v>19</v>
      </c>
      <c r="F235" s="151" t="s">
        <v>396</v>
      </c>
      <c r="H235" s="152">
        <v>5486</v>
      </c>
      <c r="I235" s="153"/>
      <c r="L235" s="149"/>
      <c r="M235" s="154"/>
      <c r="T235" s="155"/>
      <c r="AT235" s="150" t="s">
        <v>171</v>
      </c>
      <c r="AU235" s="150" t="s">
        <v>79</v>
      </c>
      <c r="AV235" s="12" t="s">
        <v>79</v>
      </c>
      <c r="AW235" s="12" t="s">
        <v>31</v>
      </c>
      <c r="AX235" s="12" t="s">
        <v>69</v>
      </c>
      <c r="AY235" s="150" t="s">
        <v>160</v>
      </c>
    </row>
    <row r="236" spans="2:65" s="12" customFormat="1" ht="11.25">
      <c r="B236" s="149"/>
      <c r="D236" s="145" t="s">
        <v>171</v>
      </c>
      <c r="E236" s="150" t="s">
        <v>19</v>
      </c>
      <c r="F236" s="151" t="s">
        <v>397</v>
      </c>
      <c r="H236" s="152">
        <v>445</v>
      </c>
      <c r="I236" s="153"/>
      <c r="L236" s="149"/>
      <c r="M236" s="154"/>
      <c r="T236" s="155"/>
      <c r="AT236" s="150" t="s">
        <v>171</v>
      </c>
      <c r="AU236" s="150" t="s">
        <v>79</v>
      </c>
      <c r="AV236" s="12" t="s">
        <v>79</v>
      </c>
      <c r="AW236" s="12" t="s">
        <v>31</v>
      </c>
      <c r="AX236" s="12" t="s">
        <v>69</v>
      </c>
      <c r="AY236" s="150" t="s">
        <v>160</v>
      </c>
    </row>
    <row r="237" spans="2:65" s="14" customFormat="1" ht="11.25">
      <c r="B237" s="173"/>
      <c r="D237" s="145" t="s">
        <v>171</v>
      </c>
      <c r="E237" s="174" t="s">
        <v>19</v>
      </c>
      <c r="F237" s="175" t="s">
        <v>236</v>
      </c>
      <c r="H237" s="176">
        <v>5931</v>
      </c>
      <c r="I237" s="177"/>
      <c r="L237" s="173"/>
      <c r="M237" s="178"/>
      <c r="T237" s="179"/>
      <c r="AT237" s="174" t="s">
        <v>171</v>
      </c>
      <c r="AU237" s="174" t="s">
        <v>79</v>
      </c>
      <c r="AV237" s="14" t="s">
        <v>178</v>
      </c>
      <c r="AW237" s="14" t="s">
        <v>31</v>
      </c>
      <c r="AX237" s="14" t="s">
        <v>69</v>
      </c>
      <c r="AY237" s="174" t="s">
        <v>160</v>
      </c>
    </row>
    <row r="238" spans="2:65" s="12" customFormat="1" ht="11.25">
      <c r="B238" s="149"/>
      <c r="D238" s="145" t="s">
        <v>171</v>
      </c>
      <c r="E238" s="150" t="s">
        <v>19</v>
      </c>
      <c r="F238" s="151" t="s">
        <v>398</v>
      </c>
      <c r="H238" s="152">
        <v>23724</v>
      </c>
      <c r="I238" s="153"/>
      <c r="L238" s="149"/>
      <c r="M238" s="154"/>
      <c r="T238" s="155"/>
      <c r="AT238" s="150" t="s">
        <v>171</v>
      </c>
      <c r="AU238" s="150" t="s">
        <v>79</v>
      </c>
      <c r="AV238" s="12" t="s">
        <v>79</v>
      </c>
      <c r="AW238" s="12" t="s">
        <v>31</v>
      </c>
      <c r="AX238" s="12" t="s">
        <v>77</v>
      </c>
      <c r="AY238" s="150" t="s">
        <v>160</v>
      </c>
    </row>
    <row r="239" spans="2:65" s="1" customFormat="1" ht="16.5" customHeight="1">
      <c r="B239" s="33"/>
      <c r="C239" s="163" t="s">
        <v>399</v>
      </c>
      <c r="D239" s="163" t="s">
        <v>200</v>
      </c>
      <c r="E239" s="164" t="s">
        <v>400</v>
      </c>
      <c r="F239" s="165" t="s">
        <v>401</v>
      </c>
      <c r="G239" s="166" t="s">
        <v>313</v>
      </c>
      <c r="H239" s="167">
        <v>23724</v>
      </c>
      <c r="I239" s="168"/>
      <c r="J239" s="169">
        <f>ROUND(I239*H239,2)</f>
        <v>0</v>
      </c>
      <c r="K239" s="165" t="s">
        <v>166</v>
      </c>
      <c r="L239" s="170"/>
      <c r="M239" s="171" t="s">
        <v>19</v>
      </c>
      <c r="N239" s="172" t="s">
        <v>40</v>
      </c>
      <c r="P239" s="141">
        <f>O239*H239</f>
        <v>0</v>
      </c>
      <c r="Q239" s="141">
        <v>9.0000000000000006E-5</v>
      </c>
      <c r="R239" s="141">
        <f>Q239*H239</f>
        <v>2.1351599999999999</v>
      </c>
      <c r="S239" s="141">
        <v>0</v>
      </c>
      <c r="T239" s="142">
        <f>S239*H239</f>
        <v>0</v>
      </c>
      <c r="AR239" s="143" t="s">
        <v>204</v>
      </c>
      <c r="AT239" s="143" t="s">
        <v>200</v>
      </c>
      <c r="AU239" s="143" t="s">
        <v>79</v>
      </c>
      <c r="AY239" s="18" t="s">
        <v>160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77</v>
      </c>
      <c r="BK239" s="144">
        <f>ROUND(I239*H239,2)</f>
        <v>0</v>
      </c>
      <c r="BL239" s="18" t="s">
        <v>167</v>
      </c>
      <c r="BM239" s="143" t="s">
        <v>402</v>
      </c>
    </row>
    <row r="240" spans="2:65" s="1" customFormat="1" ht="11.25">
      <c r="B240" s="33"/>
      <c r="D240" s="145" t="s">
        <v>169</v>
      </c>
      <c r="F240" s="146" t="s">
        <v>401</v>
      </c>
      <c r="I240" s="147"/>
      <c r="L240" s="33"/>
      <c r="M240" s="148"/>
      <c r="T240" s="54"/>
      <c r="AT240" s="18" t="s">
        <v>169</v>
      </c>
      <c r="AU240" s="18" t="s">
        <v>79</v>
      </c>
    </row>
    <row r="241" spans="2:65" s="1" customFormat="1" ht="24.2" customHeight="1">
      <c r="B241" s="33"/>
      <c r="C241" s="132" t="s">
        <v>403</v>
      </c>
      <c r="D241" s="132" t="s">
        <v>162</v>
      </c>
      <c r="E241" s="133" t="s">
        <v>266</v>
      </c>
      <c r="F241" s="134" t="s">
        <v>267</v>
      </c>
      <c r="G241" s="135" t="s">
        <v>233</v>
      </c>
      <c r="H241" s="136">
        <v>36.771000000000001</v>
      </c>
      <c r="I241" s="137"/>
      <c r="J241" s="138">
        <f>ROUND(I241*H241,2)</f>
        <v>0</v>
      </c>
      <c r="K241" s="134" t="s">
        <v>166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268</v>
      </c>
      <c r="AT241" s="143" t="s">
        <v>162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268</v>
      </c>
      <c r="BM241" s="143" t="s">
        <v>404</v>
      </c>
    </row>
    <row r="242" spans="2:65" s="1" customFormat="1" ht="29.25">
      <c r="B242" s="33"/>
      <c r="D242" s="145" t="s">
        <v>169</v>
      </c>
      <c r="F242" s="146" t="s">
        <v>270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2" customFormat="1" ht="11.25">
      <c r="B243" s="149"/>
      <c r="D243" s="145" t="s">
        <v>171</v>
      </c>
      <c r="E243" s="150" t="s">
        <v>19</v>
      </c>
      <c r="F243" s="151" t="s">
        <v>405</v>
      </c>
      <c r="H243" s="152">
        <v>36.771000000000001</v>
      </c>
      <c r="I243" s="153"/>
      <c r="L243" s="149"/>
      <c r="M243" s="154"/>
      <c r="T243" s="155"/>
      <c r="AT243" s="150" t="s">
        <v>171</v>
      </c>
      <c r="AU243" s="150" t="s">
        <v>79</v>
      </c>
      <c r="AV243" s="12" t="s">
        <v>79</v>
      </c>
      <c r="AW243" s="12" t="s">
        <v>31</v>
      </c>
      <c r="AX243" s="12" t="s">
        <v>77</v>
      </c>
      <c r="AY243" s="150" t="s">
        <v>160</v>
      </c>
    </row>
    <row r="244" spans="2:65" s="1" customFormat="1" ht="24.2" customHeight="1">
      <c r="B244" s="33"/>
      <c r="C244" s="132" t="s">
        <v>406</v>
      </c>
      <c r="D244" s="132" t="s">
        <v>162</v>
      </c>
      <c r="E244" s="133" t="s">
        <v>274</v>
      </c>
      <c r="F244" s="134" t="s">
        <v>275</v>
      </c>
      <c r="G244" s="135" t="s">
        <v>233</v>
      </c>
      <c r="H244" s="136">
        <v>514.79399999999998</v>
      </c>
      <c r="I244" s="137"/>
      <c r="J244" s="138">
        <f>ROUND(I244*H244,2)</f>
        <v>0</v>
      </c>
      <c r="K244" s="134" t="s">
        <v>166</v>
      </c>
      <c r="L244" s="33"/>
      <c r="M244" s="139" t="s">
        <v>19</v>
      </c>
      <c r="N244" s="140" t="s">
        <v>40</v>
      </c>
      <c r="P244" s="141">
        <f>O244*H244</f>
        <v>0</v>
      </c>
      <c r="Q244" s="141">
        <v>0</v>
      </c>
      <c r="R244" s="141">
        <f>Q244*H244</f>
        <v>0</v>
      </c>
      <c r="S244" s="141">
        <v>0</v>
      </c>
      <c r="T244" s="142">
        <f>S244*H244</f>
        <v>0</v>
      </c>
      <c r="AR244" s="143" t="s">
        <v>268</v>
      </c>
      <c r="AT244" s="143" t="s">
        <v>162</v>
      </c>
      <c r="AU244" s="143" t="s">
        <v>79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268</v>
      </c>
      <c r="BM244" s="143" t="s">
        <v>407</v>
      </c>
    </row>
    <row r="245" spans="2:65" s="1" customFormat="1" ht="39">
      <c r="B245" s="33"/>
      <c r="D245" s="145" t="s">
        <v>169</v>
      </c>
      <c r="F245" s="146" t="s">
        <v>277</v>
      </c>
      <c r="I245" s="147"/>
      <c r="L245" s="33"/>
      <c r="M245" s="148"/>
      <c r="T245" s="54"/>
      <c r="AT245" s="18" t="s">
        <v>169</v>
      </c>
      <c r="AU245" s="18" t="s">
        <v>79</v>
      </c>
    </row>
    <row r="246" spans="2:65" s="12" customFormat="1" ht="11.25">
      <c r="B246" s="149"/>
      <c r="D246" s="145" t="s">
        <v>171</v>
      </c>
      <c r="E246" s="150" t="s">
        <v>19</v>
      </c>
      <c r="F246" s="151" t="s">
        <v>408</v>
      </c>
      <c r="H246" s="152">
        <v>514.79399999999998</v>
      </c>
      <c r="I246" s="153"/>
      <c r="L246" s="149"/>
      <c r="M246" s="154"/>
      <c r="T246" s="155"/>
      <c r="AT246" s="150" t="s">
        <v>171</v>
      </c>
      <c r="AU246" s="150" t="s">
        <v>79</v>
      </c>
      <c r="AV246" s="12" t="s">
        <v>79</v>
      </c>
      <c r="AW246" s="12" t="s">
        <v>31</v>
      </c>
      <c r="AX246" s="12" t="s">
        <v>77</v>
      </c>
      <c r="AY246" s="150" t="s">
        <v>160</v>
      </c>
    </row>
    <row r="247" spans="2:65" s="1" customFormat="1" ht="16.5" customHeight="1">
      <c r="B247" s="33"/>
      <c r="C247" s="132" t="s">
        <v>409</v>
      </c>
      <c r="D247" s="132" t="s">
        <v>162</v>
      </c>
      <c r="E247" s="133" t="s">
        <v>410</v>
      </c>
      <c r="F247" s="134" t="s">
        <v>411</v>
      </c>
      <c r="G247" s="135" t="s">
        <v>298</v>
      </c>
      <c r="H247" s="136">
        <v>17080.400000000001</v>
      </c>
      <c r="I247" s="137"/>
      <c r="J247" s="138">
        <f>ROUND(I247*H247,2)</f>
        <v>0</v>
      </c>
      <c r="K247" s="134" t="s">
        <v>166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0</v>
      </c>
      <c r="R247" s="141">
        <f>Q247*H247</f>
        <v>0</v>
      </c>
      <c r="S247" s="141">
        <v>0</v>
      </c>
      <c r="T247" s="142">
        <f>S247*H247</f>
        <v>0</v>
      </c>
      <c r="AR247" s="143" t="s">
        <v>167</v>
      </c>
      <c r="AT247" s="143" t="s">
        <v>162</v>
      </c>
      <c r="AU247" s="143" t="s">
        <v>79</v>
      </c>
      <c r="AY247" s="18" t="s">
        <v>160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77</v>
      </c>
      <c r="BK247" s="144">
        <f>ROUND(I247*H247,2)</f>
        <v>0</v>
      </c>
      <c r="BL247" s="18" t="s">
        <v>167</v>
      </c>
      <c r="BM247" s="143" t="s">
        <v>412</v>
      </c>
    </row>
    <row r="248" spans="2:65" s="1" customFormat="1" ht="29.25">
      <c r="B248" s="33"/>
      <c r="D248" s="145" t="s">
        <v>169</v>
      </c>
      <c r="F248" s="146" t="s">
        <v>413</v>
      </c>
      <c r="I248" s="147"/>
      <c r="L248" s="33"/>
      <c r="M248" s="148"/>
      <c r="T248" s="54"/>
      <c r="AT248" s="18" t="s">
        <v>169</v>
      </c>
      <c r="AU248" s="18" t="s">
        <v>79</v>
      </c>
    </row>
    <row r="249" spans="2:65" s="12" customFormat="1" ht="11.25">
      <c r="B249" s="149"/>
      <c r="D249" s="145" t="s">
        <v>171</v>
      </c>
      <c r="E249" s="150" t="s">
        <v>19</v>
      </c>
      <c r="F249" s="151" t="s">
        <v>414</v>
      </c>
      <c r="H249" s="152">
        <v>17080.400000000001</v>
      </c>
      <c r="I249" s="153"/>
      <c r="L249" s="149"/>
      <c r="M249" s="154"/>
      <c r="T249" s="155"/>
      <c r="AT249" s="150" t="s">
        <v>171</v>
      </c>
      <c r="AU249" s="150" t="s">
        <v>79</v>
      </c>
      <c r="AV249" s="12" t="s">
        <v>79</v>
      </c>
      <c r="AW249" s="12" t="s">
        <v>31</v>
      </c>
      <c r="AX249" s="12" t="s">
        <v>77</v>
      </c>
      <c r="AY249" s="150" t="s">
        <v>160</v>
      </c>
    </row>
    <row r="250" spans="2:65" s="1" customFormat="1" ht="16.5" customHeight="1">
      <c r="B250" s="33"/>
      <c r="C250" s="132" t="s">
        <v>415</v>
      </c>
      <c r="D250" s="132" t="s">
        <v>162</v>
      </c>
      <c r="E250" s="133" t="s">
        <v>416</v>
      </c>
      <c r="F250" s="134" t="s">
        <v>417</v>
      </c>
      <c r="G250" s="135" t="s">
        <v>298</v>
      </c>
      <c r="H250" s="136">
        <v>17080.400000000001</v>
      </c>
      <c r="I250" s="137"/>
      <c r="J250" s="138">
        <f>ROUND(I250*H250,2)</f>
        <v>0</v>
      </c>
      <c r="K250" s="134" t="s">
        <v>166</v>
      </c>
      <c r="L250" s="33"/>
      <c r="M250" s="139" t="s">
        <v>19</v>
      </c>
      <c r="N250" s="140" t="s">
        <v>40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167</v>
      </c>
      <c r="AT250" s="143" t="s">
        <v>162</v>
      </c>
      <c r="AU250" s="143" t="s">
        <v>79</v>
      </c>
      <c r="AY250" s="18" t="s">
        <v>160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8" t="s">
        <v>77</v>
      </c>
      <c r="BK250" s="144">
        <f>ROUND(I250*H250,2)</f>
        <v>0</v>
      </c>
      <c r="BL250" s="18" t="s">
        <v>167</v>
      </c>
      <c r="BM250" s="143" t="s">
        <v>418</v>
      </c>
    </row>
    <row r="251" spans="2:65" s="1" customFormat="1" ht="29.25">
      <c r="B251" s="33"/>
      <c r="D251" s="145" t="s">
        <v>169</v>
      </c>
      <c r="F251" s="146" t="s">
        <v>419</v>
      </c>
      <c r="I251" s="147"/>
      <c r="L251" s="33"/>
      <c r="M251" s="148"/>
      <c r="T251" s="54"/>
      <c r="AT251" s="18" t="s">
        <v>169</v>
      </c>
      <c r="AU251" s="18" t="s">
        <v>79</v>
      </c>
    </row>
    <row r="252" spans="2:65" s="1" customFormat="1" ht="21.75" customHeight="1">
      <c r="B252" s="33"/>
      <c r="C252" s="132" t="s">
        <v>420</v>
      </c>
      <c r="D252" s="132" t="s">
        <v>162</v>
      </c>
      <c r="E252" s="133" t="s">
        <v>421</v>
      </c>
      <c r="F252" s="134" t="s">
        <v>422</v>
      </c>
      <c r="G252" s="135" t="s">
        <v>298</v>
      </c>
      <c r="H252" s="136">
        <v>16616.8</v>
      </c>
      <c r="I252" s="137"/>
      <c r="J252" s="138">
        <f>ROUND(I252*H252,2)</f>
        <v>0</v>
      </c>
      <c r="K252" s="134" t="s">
        <v>166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167</v>
      </c>
      <c r="AT252" s="143" t="s">
        <v>162</v>
      </c>
      <c r="AU252" s="143" t="s">
        <v>79</v>
      </c>
      <c r="AY252" s="18" t="s">
        <v>160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77</v>
      </c>
      <c r="BK252" s="144">
        <f>ROUND(I252*H252,2)</f>
        <v>0</v>
      </c>
      <c r="BL252" s="18" t="s">
        <v>167</v>
      </c>
      <c r="BM252" s="143" t="s">
        <v>423</v>
      </c>
    </row>
    <row r="253" spans="2:65" s="1" customFormat="1" ht="58.5">
      <c r="B253" s="33"/>
      <c r="D253" s="145" t="s">
        <v>169</v>
      </c>
      <c r="F253" s="146" t="s">
        <v>424</v>
      </c>
      <c r="I253" s="147"/>
      <c r="L253" s="33"/>
      <c r="M253" s="148"/>
      <c r="T253" s="54"/>
      <c r="AT253" s="18" t="s">
        <v>169</v>
      </c>
      <c r="AU253" s="18" t="s">
        <v>79</v>
      </c>
    </row>
    <row r="254" spans="2:65" s="12" customFormat="1" ht="11.25">
      <c r="B254" s="149"/>
      <c r="D254" s="145" t="s">
        <v>171</v>
      </c>
      <c r="E254" s="150" t="s">
        <v>19</v>
      </c>
      <c r="F254" s="151" t="s">
        <v>337</v>
      </c>
      <c r="H254" s="152">
        <v>16616.8</v>
      </c>
      <c r="I254" s="153"/>
      <c r="L254" s="149"/>
      <c r="M254" s="154"/>
      <c r="T254" s="155"/>
      <c r="AT254" s="150" t="s">
        <v>171</v>
      </c>
      <c r="AU254" s="150" t="s">
        <v>79</v>
      </c>
      <c r="AV254" s="12" t="s">
        <v>79</v>
      </c>
      <c r="AW254" s="12" t="s">
        <v>31</v>
      </c>
      <c r="AX254" s="12" t="s">
        <v>77</v>
      </c>
      <c r="AY254" s="150" t="s">
        <v>160</v>
      </c>
    </row>
    <row r="255" spans="2:65" s="11" customFormat="1" ht="22.9" customHeight="1">
      <c r="B255" s="120"/>
      <c r="D255" s="121" t="s">
        <v>68</v>
      </c>
      <c r="E255" s="130" t="s">
        <v>211</v>
      </c>
      <c r="F255" s="130" t="s">
        <v>425</v>
      </c>
      <c r="I255" s="123"/>
      <c r="J255" s="131">
        <f>BK255</f>
        <v>0</v>
      </c>
      <c r="L255" s="120"/>
      <c r="M255" s="125"/>
      <c r="P255" s="126">
        <f>SUM(P256:P324)</f>
        <v>0</v>
      </c>
      <c r="R255" s="126">
        <f>SUM(R256:R324)</f>
        <v>80.075800000000001</v>
      </c>
      <c r="T255" s="127">
        <f>SUM(T256:T324)</f>
        <v>0</v>
      </c>
      <c r="AR255" s="121" t="s">
        <v>77</v>
      </c>
      <c r="AT255" s="128" t="s">
        <v>68</v>
      </c>
      <c r="AU255" s="128" t="s">
        <v>77</v>
      </c>
      <c r="AY255" s="121" t="s">
        <v>160</v>
      </c>
      <c r="BK255" s="129">
        <f>SUM(BK256:BK324)</f>
        <v>0</v>
      </c>
    </row>
    <row r="256" spans="2:65" s="1" customFormat="1" ht="16.5" customHeight="1">
      <c r="B256" s="33"/>
      <c r="C256" s="132" t="s">
        <v>426</v>
      </c>
      <c r="D256" s="132" t="s">
        <v>162</v>
      </c>
      <c r="E256" s="133" t="s">
        <v>427</v>
      </c>
      <c r="F256" s="134" t="s">
        <v>428</v>
      </c>
      <c r="G256" s="135" t="s">
        <v>313</v>
      </c>
      <c r="H256" s="136">
        <v>32</v>
      </c>
      <c r="I256" s="137"/>
      <c r="J256" s="138">
        <f>ROUND(I256*H256,2)</f>
        <v>0</v>
      </c>
      <c r="K256" s="134" t="s">
        <v>166</v>
      </c>
      <c r="L256" s="33"/>
      <c r="M256" s="139" t="s">
        <v>19</v>
      </c>
      <c r="N256" s="140" t="s">
        <v>40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167</v>
      </c>
      <c r="AT256" s="143" t="s">
        <v>162</v>
      </c>
      <c r="AU256" s="143" t="s">
        <v>79</v>
      </c>
      <c r="AY256" s="18" t="s">
        <v>160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77</v>
      </c>
      <c r="BK256" s="144">
        <f>ROUND(I256*H256,2)</f>
        <v>0</v>
      </c>
      <c r="BL256" s="18" t="s">
        <v>167</v>
      </c>
      <c r="BM256" s="143" t="s">
        <v>429</v>
      </c>
    </row>
    <row r="257" spans="2:65" s="1" customFormat="1" ht="19.5">
      <c r="B257" s="33"/>
      <c r="D257" s="145" t="s">
        <v>169</v>
      </c>
      <c r="F257" s="146" t="s">
        <v>430</v>
      </c>
      <c r="I257" s="147"/>
      <c r="L257" s="33"/>
      <c r="M257" s="148"/>
      <c r="T257" s="54"/>
      <c r="AT257" s="18" t="s">
        <v>169</v>
      </c>
      <c r="AU257" s="18" t="s">
        <v>79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431</v>
      </c>
      <c r="H258" s="152">
        <v>32</v>
      </c>
      <c r="I258" s="153"/>
      <c r="L258" s="149"/>
      <c r="M258" s="154"/>
      <c r="T258" s="155"/>
      <c r="AT258" s="150" t="s">
        <v>171</v>
      </c>
      <c r="AU258" s="150" t="s">
        <v>79</v>
      </c>
      <c r="AV258" s="12" t="s">
        <v>79</v>
      </c>
      <c r="AW258" s="12" t="s">
        <v>31</v>
      </c>
      <c r="AX258" s="12" t="s">
        <v>77</v>
      </c>
      <c r="AY258" s="150" t="s">
        <v>160</v>
      </c>
    </row>
    <row r="259" spans="2:65" s="1" customFormat="1" ht="16.5" customHeight="1">
      <c r="B259" s="33"/>
      <c r="C259" s="132" t="s">
        <v>432</v>
      </c>
      <c r="D259" s="132" t="s">
        <v>162</v>
      </c>
      <c r="E259" s="133" t="s">
        <v>433</v>
      </c>
      <c r="F259" s="134" t="s">
        <v>434</v>
      </c>
      <c r="G259" s="135" t="s">
        <v>313</v>
      </c>
      <c r="H259" s="136">
        <v>32</v>
      </c>
      <c r="I259" s="137"/>
      <c r="J259" s="138">
        <f>ROUND(I259*H259,2)</f>
        <v>0</v>
      </c>
      <c r="K259" s="134" t="s">
        <v>166</v>
      </c>
      <c r="L259" s="33"/>
      <c r="M259" s="139" t="s">
        <v>19</v>
      </c>
      <c r="N259" s="140" t="s">
        <v>40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167</v>
      </c>
      <c r="AT259" s="143" t="s">
        <v>162</v>
      </c>
      <c r="AU259" s="143" t="s">
        <v>79</v>
      </c>
      <c r="AY259" s="18" t="s">
        <v>160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77</v>
      </c>
      <c r="BK259" s="144">
        <f>ROUND(I259*H259,2)</f>
        <v>0</v>
      </c>
      <c r="BL259" s="18" t="s">
        <v>167</v>
      </c>
      <c r="BM259" s="143" t="s">
        <v>435</v>
      </c>
    </row>
    <row r="260" spans="2:65" s="1" customFormat="1" ht="19.5">
      <c r="B260" s="33"/>
      <c r="D260" s="145" t="s">
        <v>169</v>
      </c>
      <c r="F260" s="146" t="s">
        <v>436</v>
      </c>
      <c r="I260" s="147"/>
      <c r="L260" s="33"/>
      <c r="M260" s="148"/>
      <c r="T260" s="54"/>
      <c r="AT260" s="18" t="s">
        <v>169</v>
      </c>
      <c r="AU260" s="18" t="s">
        <v>79</v>
      </c>
    </row>
    <row r="261" spans="2:65" s="1" customFormat="1" ht="16.5" customHeight="1">
      <c r="B261" s="33"/>
      <c r="C261" s="163" t="s">
        <v>437</v>
      </c>
      <c r="D261" s="163" t="s">
        <v>200</v>
      </c>
      <c r="E261" s="164" t="s">
        <v>438</v>
      </c>
      <c r="F261" s="165" t="s">
        <v>439</v>
      </c>
      <c r="G261" s="166" t="s">
        <v>313</v>
      </c>
      <c r="H261" s="167">
        <v>32</v>
      </c>
      <c r="I261" s="168"/>
      <c r="J261" s="169">
        <f>ROUND(I261*H261,2)</f>
        <v>0</v>
      </c>
      <c r="K261" s="165" t="s">
        <v>166</v>
      </c>
      <c r="L261" s="170"/>
      <c r="M261" s="171" t="s">
        <v>19</v>
      </c>
      <c r="N261" s="172" t="s">
        <v>40</v>
      </c>
      <c r="P261" s="141">
        <f>O261*H261</f>
        <v>0</v>
      </c>
      <c r="Q261" s="141">
        <v>0</v>
      </c>
      <c r="R261" s="141">
        <f>Q261*H261</f>
        <v>0</v>
      </c>
      <c r="S261" s="141">
        <v>0</v>
      </c>
      <c r="T261" s="142">
        <f>S261*H261</f>
        <v>0</v>
      </c>
      <c r="AR261" s="143" t="s">
        <v>204</v>
      </c>
      <c r="AT261" s="143" t="s">
        <v>200</v>
      </c>
      <c r="AU261" s="143" t="s">
        <v>79</v>
      </c>
      <c r="AY261" s="18" t="s">
        <v>160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77</v>
      </c>
      <c r="BK261" s="144">
        <f>ROUND(I261*H261,2)</f>
        <v>0</v>
      </c>
      <c r="BL261" s="18" t="s">
        <v>167</v>
      </c>
      <c r="BM261" s="143" t="s">
        <v>440</v>
      </c>
    </row>
    <row r="262" spans="2:65" s="1" customFormat="1" ht="11.25">
      <c r="B262" s="33"/>
      <c r="D262" s="145" t="s">
        <v>169</v>
      </c>
      <c r="F262" s="146" t="s">
        <v>439</v>
      </c>
      <c r="I262" s="147"/>
      <c r="L262" s="33"/>
      <c r="M262" s="148"/>
      <c r="T262" s="54"/>
      <c r="AT262" s="18" t="s">
        <v>169</v>
      </c>
      <c r="AU262" s="18" t="s">
        <v>79</v>
      </c>
    </row>
    <row r="263" spans="2:65" s="1" customFormat="1" ht="16.5" customHeight="1">
      <c r="B263" s="33"/>
      <c r="C263" s="163" t="s">
        <v>441</v>
      </c>
      <c r="D263" s="163" t="s">
        <v>200</v>
      </c>
      <c r="E263" s="164" t="s">
        <v>442</v>
      </c>
      <c r="F263" s="165" t="s">
        <v>443</v>
      </c>
      <c r="G263" s="166" t="s">
        <v>313</v>
      </c>
      <c r="H263" s="167">
        <v>32</v>
      </c>
      <c r="I263" s="168"/>
      <c r="J263" s="169">
        <f>ROUND(I263*H263,2)</f>
        <v>0</v>
      </c>
      <c r="K263" s="165" t="s">
        <v>166</v>
      </c>
      <c r="L263" s="170"/>
      <c r="M263" s="171" t="s">
        <v>19</v>
      </c>
      <c r="N263" s="172" t="s">
        <v>40</v>
      </c>
      <c r="P263" s="141">
        <f>O263*H263</f>
        <v>0</v>
      </c>
      <c r="Q263" s="141">
        <v>0</v>
      </c>
      <c r="R263" s="141">
        <f>Q263*H263</f>
        <v>0</v>
      </c>
      <c r="S263" s="141">
        <v>0</v>
      </c>
      <c r="T263" s="142">
        <f>S263*H263</f>
        <v>0</v>
      </c>
      <c r="AR263" s="143" t="s">
        <v>204</v>
      </c>
      <c r="AT263" s="143" t="s">
        <v>200</v>
      </c>
      <c r="AU263" s="143" t="s">
        <v>79</v>
      </c>
      <c r="AY263" s="18" t="s">
        <v>160</v>
      </c>
      <c r="BE263" s="144">
        <f>IF(N263="základní",J263,0)</f>
        <v>0</v>
      </c>
      <c r="BF263" s="144">
        <f>IF(N263="snížená",J263,0)</f>
        <v>0</v>
      </c>
      <c r="BG263" s="144">
        <f>IF(N263="zákl. přenesená",J263,0)</f>
        <v>0</v>
      </c>
      <c r="BH263" s="144">
        <f>IF(N263="sníž. přenesená",J263,0)</f>
        <v>0</v>
      </c>
      <c r="BI263" s="144">
        <f>IF(N263="nulová",J263,0)</f>
        <v>0</v>
      </c>
      <c r="BJ263" s="18" t="s">
        <v>77</v>
      </c>
      <c r="BK263" s="144">
        <f>ROUND(I263*H263,2)</f>
        <v>0</v>
      </c>
      <c r="BL263" s="18" t="s">
        <v>167</v>
      </c>
      <c r="BM263" s="143" t="s">
        <v>444</v>
      </c>
    </row>
    <row r="264" spans="2:65" s="1" customFormat="1" ht="11.25">
      <c r="B264" s="33"/>
      <c r="D264" s="145" t="s">
        <v>169</v>
      </c>
      <c r="F264" s="146" t="s">
        <v>443</v>
      </c>
      <c r="I264" s="147"/>
      <c r="L264" s="33"/>
      <c r="M264" s="148"/>
      <c r="T264" s="54"/>
      <c r="AT264" s="18" t="s">
        <v>169</v>
      </c>
      <c r="AU264" s="18" t="s">
        <v>79</v>
      </c>
    </row>
    <row r="265" spans="2:65" s="1" customFormat="1" ht="24.2" customHeight="1">
      <c r="B265" s="33"/>
      <c r="C265" s="132" t="s">
        <v>445</v>
      </c>
      <c r="D265" s="132" t="s">
        <v>162</v>
      </c>
      <c r="E265" s="133" t="s">
        <v>446</v>
      </c>
      <c r="F265" s="134" t="s">
        <v>447</v>
      </c>
      <c r="G265" s="135" t="s">
        <v>313</v>
      </c>
      <c r="H265" s="136">
        <v>7</v>
      </c>
      <c r="I265" s="137"/>
      <c r="J265" s="138">
        <f>ROUND(I265*H265,2)</f>
        <v>0</v>
      </c>
      <c r="K265" s="134" t="s">
        <v>166</v>
      </c>
      <c r="L265" s="33"/>
      <c r="M265" s="139" t="s">
        <v>19</v>
      </c>
      <c r="N265" s="14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268</v>
      </c>
      <c r="AT265" s="143" t="s">
        <v>162</v>
      </c>
      <c r="AU265" s="143" t="s">
        <v>79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268</v>
      </c>
      <c r="BM265" s="143" t="s">
        <v>448</v>
      </c>
    </row>
    <row r="266" spans="2:65" s="1" customFormat="1" ht="39">
      <c r="B266" s="33"/>
      <c r="D266" s="145" t="s">
        <v>169</v>
      </c>
      <c r="F266" s="146" t="s">
        <v>449</v>
      </c>
      <c r="I266" s="147"/>
      <c r="L266" s="33"/>
      <c r="M266" s="148"/>
      <c r="T266" s="54"/>
      <c r="AT266" s="18" t="s">
        <v>169</v>
      </c>
      <c r="AU266" s="18" t="s">
        <v>79</v>
      </c>
    </row>
    <row r="267" spans="2:65" s="12" customFormat="1" ht="11.25">
      <c r="B267" s="149"/>
      <c r="D267" s="145" t="s">
        <v>171</v>
      </c>
      <c r="E267" s="150" t="s">
        <v>19</v>
      </c>
      <c r="F267" s="151" t="s">
        <v>450</v>
      </c>
      <c r="H267" s="152">
        <v>2</v>
      </c>
      <c r="I267" s="153"/>
      <c r="L267" s="149"/>
      <c r="M267" s="154"/>
      <c r="T267" s="155"/>
      <c r="AT267" s="150" t="s">
        <v>171</v>
      </c>
      <c r="AU267" s="150" t="s">
        <v>79</v>
      </c>
      <c r="AV267" s="12" t="s">
        <v>79</v>
      </c>
      <c r="AW267" s="12" t="s">
        <v>31</v>
      </c>
      <c r="AX267" s="12" t="s">
        <v>69</v>
      </c>
      <c r="AY267" s="150" t="s">
        <v>160</v>
      </c>
    </row>
    <row r="268" spans="2:65" s="12" customFormat="1" ht="11.25">
      <c r="B268" s="149"/>
      <c r="D268" s="145" t="s">
        <v>171</v>
      </c>
      <c r="E268" s="150" t="s">
        <v>19</v>
      </c>
      <c r="F268" s="151" t="s">
        <v>451</v>
      </c>
      <c r="H268" s="152">
        <v>5</v>
      </c>
      <c r="I268" s="153"/>
      <c r="L268" s="149"/>
      <c r="M268" s="154"/>
      <c r="T268" s="155"/>
      <c r="AT268" s="150" t="s">
        <v>171</v>
      </c>
      <c r="AU268" s="150" t="s">
        <v>79</v>
      </c>
      <c r="AV268" s="12" t="s">
        <v>79</v>
      </c>
      <c r="AW268" s="12" t="s">
        <v>31</v>
      </c>
      <c r="AX268" s="12" t="s">
        <v>69</v>
      </c>
      <c r="AY268" s="150" t="s">
        <v>160</v>
      </c>
    </row>
    <row r="269" spans="2:65" s="13" customFormat="1" ht="11.25">
      <c r="B269" s="156"/>
      <c r="D269" s="145" t="s">
        <v>171</v>
      </c>
      <c r="E269" s="157" t="s">
        <v>19</v>
      </c>
      <c r="F269" s="158" t="s">
        <v>184</v>
      </c>
      <c r="H269" s="159">
        <v>7</v>
      </c>
      <c r="I269" s="160"/>
      <c r="L269" s="156"/>
      <c r="M269" s="161"/>
      <c r="T269" s="162"/>
      <c r="AT269" s="157" t="s">
        <v>171</v>
      </c>
      <c r="AU269" s="157" t="s">
        <v>79</v>
      </c>
      <c r="AV269" s="13" t="s">
        <v>167</v>
      </c>
      <c r="AW269" s="13" t="s">
        <v>31</v>
      </c>
      <c r="AX269" s="13" t="s">
        <v>77</v>
      </c>
      <c r="AY269" s="157" t="s">
        <v>160</v>
      </c>
    </row>
    <row r="270" spans="2:65" s="1" customFormat="1" ht="24.2" customHeight="1">
      <c r="B270" s="33"/>
      <c r="C270" s="132" t="s">
        <v>452</v>
      </c>
      <c r="D270" s="132" t="s">
        <v>162</v>
      </c>
      <c r="E270" s="133" t="s">
        <v>453</v>
      </c>
      <c r="F270" s="134" t="s">
        <v>454</v>
      </c>
      <c r="G270" s="135" t="s">
        <v>313</v>
      </c>
      <c r="H270" s="136">
        <v>19</v>
      </c>
      <c r="I270" s="137"/>
      <c r="J270" s="138">
        <f>ROUND(I270*H270,2)</f>
        <v>0</v>
      </c>
      <c r="K270" s="134" t="s">
        <v>166</v>
      </c>
      <c r="L270" s="33"/>
      <c r="M270" s="139" t="s">
        <v>19</v>
      </c>
      <c r="N270" s="140" t="s">
        <v>40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268</v>
      </c>
      <c r="AT270" s="143" t="s">
        <v>162</v>
      </c>
      <c r="AU270" s="143" t="s">
        <v>79</v>
      </c>
      <c r="AY270" s="18" t="s">
        <v>160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77</v>
      </c>
      <c r="BK270" s="144">
        <f>ROUND(I270*H270,2)</f>
        <v>0</v>
      </c>
      <c r="BL270" s="18" t="s">
        <v>268</v>
      </c>
      <c r="BM270" s="143" t="s">
        <v>455</v>
      </c>
    </row>
    <row r="271" spans="2:65" s="1" customFormat="1" ht="39">
      <c r="B271" s="33"/>
      <c r="D271" s="145" t="s">
        <v>169</v>
      </c>
      <c r="F271" s="146" t="s">
        <v>456</v>
      </c>
      <c r="I271" s="147"/>
      <c r="L271" s="33"/>
      <c r="M271" s="148"/>
      <c r="T271" s="54"/>
      <c r="AT271" s="18" t="s">
        <v>169</v>
      </c>
      <c r="AU271" s="18" t="s">
        <v>79</v>
      </c>
    </row>
    <row r="272" spans="2:65" s="12" customFormat="1" ht="11.25">
      <c r="B272" s="149"/>
      <c r="D272" s="145" t="s">
        <v>171</v>
      </c>
      <c r="E272" s="150" t="s">
        <v>19</v>
      </c>
      <c r="F272" s="151" t="s">
        <v>457</v>
      </c>
      <c r="H272" s="152">
        <v>9</v>
      </c>
      <c r="I272" s="153"/>
      <c r="L272" s="149"/>
      <c r="M272" s="154"/>
      <c r="T272" s="155"/>
      <c r="AT272" s="150" t="s">
        <v>171</v>
      </c>
      <c r="AU272" s="150" t="s">
        <v>79</v>
      </c>
      <c r="AV272" s="12" t="s">
        <v>79</v>
      </c>
      <c r="AW272" s="12" t="s">
        <v>31</v>
      </c>
      <c r="AX272" s="12" t="s">
        <v>69</v>
      </c>
      <c r="AY272" s="150" t="s">
        <v>160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458</v>
      </c>
      <c r="H273" s="152">
        <v>10</v>
      </c>
      <c r="I273" s="153"/>
      <c r="L273" s="149"/>
      <c r="M273" s="154"/>
      <c r="T273" s="155"/>
      <c r="AT273" s="150" t="s">
        <v>171</v>
      </c>
      <c r="AU273" s="150" t="s">
        <v>79</v>
      </c>
      <c r="AV273" s="12" t="s">
        <v>79</v>
      </c>
      <c r="AW273" s="12" t="s">
        <v>31</v>
      </c>
      <c r="AX273" s="12" t="s">
        <v>69</v>
      </c>
      <c r="AY273" s="150" t="s">
        <v>160</v>
      </c>
    </row>
    <row r="274" spans="2:65" s="13" customFormat="1" ht="11.25">
      <c r="B274" s="156"/>
      <c r="D274" s="145" t="s">
        <v>171</v>
      </c>
      <c r="E274" s="157" t="s">
        <v>19</v>
      </c>
      <c r="F274" s="158" t="s">
        <v>184</v>
      </c>
      <c r="H274" s="159">
        <v>19</v>
      </c>
      <c r="I274" s="160"/>
      <c r="L274" s="156"/>
      <c r="M274" s="161"/>
      <c r="T274" s="162"/>
      <c r="AT274" s="157" t="s">
        <v>171</v>
      </c>
      <c r="AU274" s="157" t="s">
        <v>79</v>
      </c>
      <c r="AV274" s="13" t="s">
        <v>167</v>
      </c>
      <c r="AW274" s="13" t="s">
        <v>31</v>
      </c>
      <c r="AX274" s="13" t="s">
        <v>77</v>
      </c>
      <c r="AY274" s="157" t="s">
        <v>160</v>
      </c>
    </row>
    <row r="275" spans="2:65" s="1" customFormat="1" ht="16.5" customHeight="1">
      <c r="B275" s="33"/>
      <c r="C275" s="132" t="s">
        <v>459</v>
      </c>
      <c r="D275" s="132" t="s">
        <v>162</v>
      </c>
      <c r="E275" s="133" t="s">
        <v>460</v>
      </c>
      <c r="F275" s="134" t="s">
        <v>461</v>
      </c>
      <c r="G275" s="135" t="s">
        <v>298</v>
      </c>
      <c r="H275" s="136">
        <v>101</v>
      </c>
      <c r="I275" s="137"/>
      <c r="J275" s="138">
        <f>ROUND(I275*H275,2)</f>
        <v>0</v>
      </c>
      <c r="K275" s="134" t="s">
        <v>166</v>
      </c>
      <c r="L275" s="33"/>
      <c r="M275" s="139" t="s">
        <v>19</v>
      </c>
      <c r="N275" s="140" t="s">
        <v>40</v>
      </c>
      <c r="P275" s="141">
        <f>O275*H275</f>
        <v>0</v>
      </c>
      <c r="Q275" s="141">
        <v>0</v>
      </c>
      <c r="R275" s="141">
        <f>Q275*H275</f>
        <v>0</v>
      </c>
      <c r="S275" s="141">
        <v>0</v>
      </c>
      <c r="T275" s="142">
        <f>S275*H275</f>
        <v>0</v>
      </c>
      <c r="AR275" s="143" t="s">
        <v>167</v>
      </c>
      <c r="AT275" s="143" t="s">
        <v>162</v>
      </c>
      <c r="AU275" s="143" t="s">
        <v>79</v>
      </c>
      <c r="AY275" s="18" t="s">
        <v>160</v>
      </c>
      <c r="BE275" s="144">
        <f>IF(N275="základní",J275,0)</f>
        <v>0</v>
      </c>
      <c r="BF275" s="144">
        <f>IF(N275="snížená",J275,0)</f>
        <v>0</v>
      </c>
      <c r="BG275" s="144">
        <f>IF(N275="zákl. přenesená",J275,0)</f>
        <v>0</v>
      </c>
      <c r="BH275" s="144">
        <f>IF(N275="sníž. přenesená",J275,0)</f>
        <v>0</v>
      </c>
      <c r="BI275" s="144">
        <f>IF(N275="nulová",J275,0)</f>
        <v>0</v>
      </c>
      <c r="BJ275" s="18" t="s">
        <v>77</v>
      </c>
      <c r="BK275" s="144">
        <f>ROUND(I275*H275,2)</f>
        <v>0</v>
      </c>
      <c r="BL275" s="18" t="s">
        <v>167</v>
      </c>
      <c r="BM275" s="143" t="s">
        <v>462</v>
      </c>
    </row>
    <row r="276" spans="2:65" s="1" customFormat="1" ht="29.25">
      <c r="B276" s="33"/>
      <c r="D276" s="145" t="s">
        <v>169</v>
      </c>
      <c r="F276" s="146" t="s">
        <v>463</v>
      </c>
      <c r="I276" s="147"/>
      <c r="L276" s="33"/>
      <c r="M276" s="148"/>
      <c r="T276" s="54"/>
      <c r="AT276" s="18" t="s">
        <v>169</v>
      </c>
      <c r="AU276" s="18" t="s">
        <v>79</v>
      </c>
    </row>
    <row r="277" spans="2:65" s="1" customFormat="1" ht="16.5" customHeight="1">
      <c r="B277" s="33"/>
      <c r="C277" s="163" t="s">
        <v>464</v>
      </c>
      <c r="D277" s="163" t="s">
        <v>200</v>
      </c>
      <c r="E277" s="164" t="s">
        <v>465</v>
      </c>
      <c r="F277" s="165" t="s">
        <v>466</v>
      </c>
      <c r="G277" s="166" t="s">
        <v>313</v>
      </c>
      <c r="H277" s="167">
        <v>337</v>
      </c>
      <c r="I277" s="168"/>
      <c r="J277" s="169">
        <f>ROUND(I277*H277,2)</f>
        <v>0</v>
      </c>
      <c r="K277" s="165" t="s">
        <v>166</v>
      </c>
      <c r="L277" s="170"/>
      <c r="M277" s="171" t="s">
        <v>19</v>
      </c>
      <c r="N277" s="172" t="s">
        <v>40</v>
      </c>
      <c r="P277" s="141">
        <f>O277*H277</f>
        <v>0</v>
      </c>
      <c r="Q277" s="141">
        <v>4.3999999999999997E-2</v>
      </c>
      <c r="R277" s="141">
        <f>Q277*H277</f>
        <v>14.827999999999999</v>
      </c>
      <c r="S277" s="141">
        <v>0</v>
      </c>
      <c r="T277" s="142">
        <f>S277*H277</f>
        <v>0</v>
      </c>
      <c r="AR277" s="143" t="s">
        <v>204</v>
      </c>
      <c r="AT277" s="143" t="s">
        <v>200</v>
      </c>
      <c r="AU277" s="143" t="s">
        <v>79</v>
      </c>
      <c r="AY277" s="18" t="s">
        <v>160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77</v>
      </c>
      <c r="BK277" s="144">
        <f>ROUND(I277*H277,2)</f>
        <v>0</v>
      </c>
      <c r="BL277" s="18" t="s">
        <v>167</v>
      </c>
      <c r="BM277" s="143" t="s">
        <v>467</v>
      </c>
    </row>
    <row r="278" spans="2:65" s="1" customFormat="1" ht="11.25">
      <c r="B278" s="33"/>
      <c r="D278" s="145" t="s">
        <v>169</v>
      </c>
      <c r="F278" s="146" t="s">
        <v>466</v>
      </c>
      <c r="I278" s="147"/>
      <c r="L278" s="33"/>
      <c r="M278" s="148"/>
      <c r="T278" s="54"/>
      <c r="AT278" s="18" t="s">
        <v>169</v>
      </c>
      <c r="AU278" s="18" t="s">
        <v>79</v>
      </c>
    </row>
    <row r="279" spans="2:65" s="12" customFormat="1" ht="11.25">
      <c r="B279" s="149"/>
      <c r="D279" s="145" t="s">
        <v>171</v>
      </c>
      <c r="E279" s="150" t="s">
        <v>19</v>
      </c>
      <c r="F279" s="151" t="s">
        <v>468</v>
      </c>
      <c r="H279" s="152">
        <v>337</v>
      </c>
      <c r="I279" s="153"/>
      <c r="L279" s="149"/>
      <c r="M279" s="154"/>
      <c r="T279" s="155"/>
      <c r="AT279" s="150" t="s">
        <v>171</v>
      </c>
      <c r="AU279" s="150" t="s">
        <v>79</v>
      </c>
      <c r="AV279" s="12" t="s">
        <v>79</v>
      </c>
      <c r="AW279" s="12" t="s">
        <v>31</v>
      </c>
      <c r="AX279" s="12" t="s">
        <v>77</v>
      </c>
      <c r="AY279" s="150" t="s">
        <v>160</v>
      </c>
    </row>
    <row r="280" spans="2:65" s="1" customFormat="1" ht="24.2" customHeight="1">
      <c r="B280" s="33"/>
      <c r="C280" s="132" t="s">
        <v>469</v>
      </c>
      <c r="D280" s="132" t="s">
        <v>162</v>
      </c>
      <c r="E280" s="133" t="s">
        <v>358</v>
      </c>
      <c r="F280" s="134" t="s">
        <v>359</v>
      </c>
      <c r="G280" s="135" t="s">
        <v>233</v>
      </c>
      <c r="H280" s="136">
        <v>29.530999999999999</v>
      </c>
      <c r="I280" s="137"/>
      <c r="J280" s="138">
        <f>ROUND(I280*H280,2)</f>
        <v>0</v>
      </c>
      <c r="K280" s="134" t="s">
        <v>166</v>
      </c>
      <c r="L280" s="33"/>
      <c r="M280" s="139" t="s">
        <v>19</v>
      </c>
      <c r="N280" s="140" t="s">
        <v>40</v>
      </c>
      <c r="P280" s="141">
        <f>O280*H280</f>
        <v>0</v>
      </c>
      <c r="Q280" s="141">
        <v>0</v>
      </c>
      <c r="R280" s="141">
        <f>Q280*H280</f>
        <v>0</v>
      </c>
      <c r="S280" s="141">
        <v>0</v>
      </c>
      <c r="T280" s="142">
        <f>S280*H280</f>
        <v>0</v>
      </c>
      <c r="AR280" s="143" t="s">
        <v>268</v>
      </c>
      <c r="AT280" s="143" t="s">
        <v>162</v>
      </c>
      <c r="AU280" s="143" t="s">
        <v>79</v>
      </c>
      <c r="AY280" s="18" t="s">
        <v>160</v>
      </c>
      <c r="BE280" s="144">
        <f>IF(N280="základní",J280,0)</f>
        <v>0</v>
      </c>
      <c r="BF280" s="144">
        <f>IF(N280="snížená",J280,0)</f>
        <v>0</v>
      </c>
      <c r="BG280" s="144">
        <f>IF(N280="zákl. přenesená",J280,0)</f>
        <v>0</v>
      </c>
      <c r="BH280" s="144">
        <f>IF(N280="sníž. přenesená",J280,0)</f>
        <v>0</v>
      </c>
      <c r="BI280" s="144">
        <f>IF(N280="nulová",J280,0)</f>
        <v>0</v>
      </c>
      <c r="BJ280" s="18" t="s">
        <v>77</v>
      </c>
      <c r="BK280" s="144">
        <f>ROUND(I280*H280,2)</f>
        <v>0</v>
      </c>
      <c r="BL280" s="18" t="s">
        <v>268</v>
      </c>
      <c r="BM280" s="143" t="s">
        <v>470</v>
      </c>
    </row>
    <row r="281" spans="2:65" s="1" customFormat="1" ht="39">
      <c r="B281" s="33"/>
      <c r="D281" s="145" t="s">
        <v>169</v>
      </c>
      <c r="F281" s="146" t="s">
        <v>361</v>
      </c>
      <c r="I281" s="147"/>
      <c r="L281" s="33"/>
      <c r="M281" s="148"/>
      <c r="T281" s="54"/>
      <c r="AT281" s="18" t="s">
        <v>169</v>
      </c>
      <c r="AU281" s="18" t="s">
        <v>79</v>
      </c>
    </row>
    <row r="282" spans="2:65" s="12" customFormat="1" ht="11.25">
      <c r="B282" s="149"/>
      <c r="D282" s="145" t="s">
        <v>171</v>
      </c>
      <c r="E282" s="150" t="s">
        <v>19</v>
      </c>
      <c r="F282" s="151" t="s">
        <v>471</v>
      </c>
      <c r="H282" s="152">
        <v>14.827999999999999</v>
      </c>
      <c r="I282" s="153"/>
      <c r="L282" s="149"/>
      <c r="M282" s="154"/>
      <c r="T282" s="155"/>
      <c r="AT282" s="150" t="s">
        <v>171</v>
      </c>
      <c r="AU282" s="150" t="s">
        <v>79</v>
      </c>
      <c r="AV282" s="12" t="s">
        <v>79</v>
      </c>
      <c r="AW282" s="12" t="s">
        <v>31</v>
      </c>
      <c r="AX282" s="12" t="s">
        <v>69</v>
      </c>
      <c r="AY282" s="150" t="s">
        <v>160</v>
      </c>
    </row>
    <row r="283" spans="2:65" s="12" customFormat="1" ht="11.25">
      <c r="B283" s="149"/>
      <c r="D283" s="145" t="s">
        <v>171</v>
      </c>
      <c r="E283" s="150" t="s">
        <v>19</v>
      </c>
      <c r="F283" s="151" t="s">
        <v>472</v>
      </c>
      <c r="H283" s="152">
        <v>14.702999999999999</v>
      </c>
      <c r="I283" s="153"/>
      <c r="L283" s="149"/>
      <c r="M283" s="154"/>
      <c r="T283" s="155"/>
      <c r="AT283" s="150" t="s">
        <v>171</v>
      </c>
      <c r="AU283" s="150" t="s">
        <v>79</v>
      </c>
      <c r="AV283" s="12" t="s">
        <v>79</v>
      </c>
      <c r="AW283" s="12" t="s">
        <v>31</v>
      </c>
      <c r="AX283" s="12" t="s">
        <v>69</v>
      </c>
      <c r="AY283" s="150" t="s">
        <v>160</v>
      </c>
    </row>
    <row r="284" spans="2:65" s="13" customFormat="1" ht="11.25">
      <c r="B284" s="156"/>
      <c r="D284" s="145" t="s">
        <v>171</v>
      </c>
      <c r="E284" s="157" t="s">
        <v>19</v>
      </c>
      <c r="F284" s="158" t="s">
        <v>184</v>
      </c>
      <c r="H284" s="159">
        <v>29.530999999999999</v>
      </c>
      <c r="I284" s="160"/>
      <c r="L284" s="156"/>
      <c r="M284" s="161"/>
      <c r="T284" s="162"/>
      <c r="AT284" s="157" t="s">
        <v>171</v>
      </c>
      <c r="AU284" s="157" t="s">
        <v>79</v>
      </c>
      <c r="AV284" s="13" t="s">
        <v>167</v>
      </c>
      <c r="AW284" s="13" t="s">
        <v>31</v>
      </c>
      <c r="AX284" s="13" t="s">
        <v>77</v>
      </c>
      <c r="AY284" s="157" t="s">
        <v>160</v>
      </c>
    </row>
    <row r="285" spans="2:65" s="1" customFormat="1" ht="33" customHeight="1">
      <c r="B285" s="33"/>
      <c r="C285" s="132" t="s">
        <v>473</v>
      </c>
      <c r="D285" s="132" t="s">
        <v>162</v>
      </c>
      <c r="E285" s="133" t="s">
        <v>474</v>
      </c>
      <c r="F285" s="134" t="s">
        <v>475</v>
      </c>
      <c r="G285" s="135" t="s">
        <v>233</v>
      </c>
      <c r="H285" s="136">
        <v>606.19799999999998</v>
      </c>
      <c r="I285" s="137"/>
      <c r="J285" s="138">
        <f>ROUND(I285*H285,2)</f>
        <v>0</v>
      </c>
      <c r="K285" s="134" t="s">
        <v>166</v>
      </c>
      <c r="L285" s="33"/>
      <c r="M285" s="139" t="s">
        <v>19</v>
      </c>
      <c r="N285" s="140" t="s">
        <v>40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268</v>
      </c>
      <c r="AT285" s="143" t="s">
        <v>162</v>
      </c>
      <c r="AU285" s="143" t="s">
        <v>79</v>
      </c>
      <c r="AY285" s="18" t="s">
        <v>160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8" t="s">
        <v>77</v>
      </c>
      <c r="BK285" s="144">
        <f>ROUND(I285*H285,2)</f>
        <v>0</v>
      </c>
      <c r="BL285" s="18" t="s">
        <v>268</v>
      </c>
      <c r="BM285" s="143" t="s">
        <v>476</v>
      </c>
    </row>
    <row r="286" spans="2:65" s="1" customFormat="1" ht="39">
      <c r="B286" s="33"/>
      <c r="D286" s="145" t="s">
        <v>169</v>
      </c>
      <c r="F286" s="146" t="s">
        <v>477</v>
      </c>
      <c r="I286" s="147"/>
      <c r="L286" s="33"/>
      <c r="M286" s="148"/>
      <c r="T286" s="54"/>
      <c r="AT286" s="18" t="s">
        <v>169</v>
      </c>
      <c r="AU286" s="18" t="s">
        <v>79</v>
      </c>
    </row>
    <row r="287" spans="2:65" s="12" customFormat="1" ht="11.25">
      <c r="B287" s="149"/>
      <c r="D287" s="145" t="s">
        <v>171</v>
      </c>
      <c r="E287" s="150" t="s">
        <v>19</v>
      </c>
      <c r="F287" s="151" t="s">
        <v>478</v>
      </c>
      <c r="H287" s="152">
        <v>400.35599999999999</v>
      </c>
      <c r="I287" s="153"/>
      <c r="L287" s="149"/>
      <c r="M287" s="154"/>
      <c r="T287" s="155"/>
      <c r="AT287" s="150" t="s">
        <v>171</v>
      </c>
      <c r="AU287" s="150" t="s">
        <v>79</v>
      </c>
      <c r="AV287" s="12" t="s">
        <v>79</v>
      </c>
      <c r="AW287" s="12" t="s">
        <v>31</v>
      </c>
      <c r="AX287" s="12" t="s">
        <v>69</v>
      </c>
      <c r="AY287" s="150" t="s">
        <v>160</v>
      </c>
    </row>
    <row r="288" spans="2:65" s="12" customFormat="1" ht="11.25">
      <c r="B288" s="149"/>
      <c r="D288" s="145" t="s">
        <v>171</v>
      </c>
      <c r="E288" s="150" t="s">
        <v>19</v>
      </c>
      <c r="F288" s="151" t="s">
        <v>479</v>
      </c>
      <c r="H288" s="152">
        <v>205.84200000000001</v>
      </c>
      <c r="I288" s="153"/>
      <c r="L288" s="149"/>
      <c r="M288" s="154"/>
      <c r="T288" s="155"/>
      <c r="AT288" s="150" t="s">
        <v>171</v>
      </c>
      <c r="AU288" s="150" t="s">
        <v>79</v>
      </c>
      <c r="AV288" s="12" t="s">
        <v>79</v>
      </c>
      <c r="AW288" s="12" t="s">
        <v>31</v>
      </c>
      <c r="AX288" s="12" t="s">
        <v>69</v>
      </c>
      <c r="AY288" s="150" t="s">
        <v>160</v>
      </c>
    </row>
    <row r="289" spans="2:65" s="13" customFormat="1" ht="11.25">
      <c r="B289" s="156"/>
      <c r="D289" s="145" t="s">
        <v>171</v>
      </c>
      <c r="E289" s="157" t="s">
        <v>19</v>
      </c>
      <c r="F289" s="158" t="s">
        <v>184</v>
      </c>
      <c r="H289" s="159">
        <v>606.19799999999998</v>
      </c>
      <c r="I289" s="160"/>
      <c r="L289" s="156"/>
      <c r="M289" s="161"/>
      <c r="T289" s="162"/>
      <c r="AT289" s="157" t="s">
        <v>171</v>
      </c>
      <c r="AU289" s="157" t="s">
        <v>79</v>
      </c>
      <c r="AV289" s="13" t="s">
        <v>167</v>
      </c>
      <c r="AW289" s="13" t="s">
        <v>31</v>
      </c>
      <c r="AX289" s="13" t="s">
        <v>77</v>
      </c>
      <c r="AY289" s="157" t="s">
        <v>160</v>
      </c>
    </row>
    <row r="290" spans="2:65" s="1" customFormat="1" ht="16.5" customHeight="1">
      <c r="B290" s="33"/>
      <c r="C290" s="132" t="s">
        <v>480</v>
      </c>
      <c r="D290" s="132" t="s">
        <v>162</v>
      </c>
      <c r="E290" s="133" t="s">
        <v>481</v>
      </c>
      <c r="F290" s="134" t="s">
        <v>482</v>
      </c>
      <c r="G290" s="135" t="s">
        <v>187</v>
      </c>
      <c r="H290" s="136">
        <v>2</v>
      </c>
      <c r="I290" s="137"/>
      <c r="J290" s="138">
        <f>ROUND(I290*H290,2)</f>
        <v>0</v>
      </c>
      <c r="K290" s="134" t="s">
        <v>19</v>
      </c>
      <c r="L290" s="33"/>
      <c r="M290" s="139" t="s">
        <v>19</v>
      </c>
      <c r="N290" s="140" t="s">
        <v>40</v>
      </c>
      <c r="P290" s="141">
        <f>O290*H290</f>
        <v>0</v>
      </c>
      <c r="Q290" s="141">
        <v>0</v>
      </c>
      <c r="R290" s="141">
        <f>Q290*H290</f>
        <v>0</v>
      </c>
      <c r="S290" s="141">
        <v>0</v>
      </c>
      <c r="T290" s="142">
        <f>S290*H290</f>
        <v>0</v>
      </c>
      <c r="AR290" s="143" t="s">
        <v>167</v>
      </c>
      <c r="AT290" s="143" t="s">
        <v>162</v>
      </c>
      <c r="AU290" s="143" t="s">
        <v>79</v>
      </c>
      <c r="AY290" s="18" t="s">
        <v>160</v>
      </c>
      <c r="BE290" s="144">
        <f>IF(N290="základní",J290,0)</f>
        <v>0</v>
      </c>
      <c r="BF290" s="144">
        <f>IF(N290="snížená",J290,0)</f>
        <v>0</v>
      </c>
      <c r="BG290" s="144">
        <f>IF(N290="zákl. přenesená",J290,0)</f>
        <v>0</v>
      </c>
      <c r="BH290" s="144">
        <f>IF(N290="sníž. přenesená",J290,0)</f>
        <v>0</v>
      </c>
      <c r="BI290" s="144">
        <f>IF(N290="nulová",J290,0)</f>
        <v>0</v>
      </c>
      <c r="BJ290" s="18" t="s">
        <v>77</v>
      </c>
      <c r="BK290" s="144">
        <f>ROUND(I290*H290,2)</f>
        <v>0</v>
      </c>
      <c r="BL290" s="18" t="s">
        <v>167</v>
      </c>
      <c r="BM290" s="143" t="s">
        <v>483</v>
      </c>
    </row>
    <row r="291" spans="2:65" s="1" customFormat="1" ht="11.25">
      <c r="B291" s="33"/>
      <c r="D291" s="145" t="s">
        <v>169</v>
      </c>
      <c r="F291" s="146" t="s">
        <v>482</v>
      </c>
      <c r="I291" s="147"/>
      <c r="L291" s="33"/>
      <c r="M291" s="148"/>
      <c r="T291" s="54"/>
      <c r="AT291" s="18" t="s">
        <v>169</v>
      </c>
      <c r="AU291" s="18" t="s">
        <v>79</v>
      </c>
    </row>
    <row r="292" spans="2:65" s="1" customFormat="1" ht="16.5" customHeight="1">
      <c r="B292" s="33"/>
      <c r="C292" s="163" t="s">
        <v>484</v>
      </c>
      <c r="D292" s="163" t="s">
        <v>200</v>
      </c>
      <c r="E292" s="164" t="s">
        <v>485</v>
      </c>
      <c r="F292" s="165" t="s">
        <v>486</v>
      </c>
      <c r="G292" s="166" t="s">
        <v>233</v>
      </c>
      <c r="H292" s="167">
        <v>0.95</v>
      </c>
      <c r="I292" s="168"/>
      <c r="J292" s="169">
        <f>ROUND(I292*H292,2)</f>
        <v>0</v>
      </c>
      <c r="K292" s="165" t="s">
        <v>166</v>
      </c>
      <c r="L292" s="170"/>
      <c r="M292" s="171" t="s">
        <v>19</v>
      </c>
      <c r="N292" s="172" t="s">
        <v>40</v>
      </c>
      <c r="P292" s="141">
        <f>O292*H292</f>
        <v>0</v>
      </c>
      <c r="Q292" s="141">
        <v>1</v>
      </c>
      <c r="R292" s="141">
        <f>Q292*H292</f>
        <v>0.95</v>
      </c>
      <c r="S292" s="141">
        <v>0</v>
      </c>
      <c r="T292" s="142">
        <f>S292*H292</f>
        <v>0</v>
      </c>
      <c r="AR292" s="143" t="s">
        <v>204</v>
      </c>
      <c r="AT292" s="143" t="s">
        <v>200</v>
      </c>
      <c r="AU292" s="143" t="s">
        <v>79</v>
      </c>
      <c r="AY292" s="18" t="s">
        <v>160</v>
      </c>
      <c r="BE292" s="144">
        <f>IF(N292="základní",J292,0)</f>
        <v>0</v>
      </c>
      <c r="BF292" s="144">
        <f>IF(N292="snížená",J292,0)</f>
        <v>0</v>
      </c>
      <c r="BG292" s="144">
        <f>IF(N292="zákl. přenesená",J292,0)</f>
        <v>0</v>
      </c>
      <c r="BH292" s="144">
        <f>IF(N292="sníž. přenesená",J292,0)</f>
        <v>0</v>
      </c>
      <c r="BI292" s="144">
        <f>IF(N292="nulová",J292,0)</f>
        <v>0</v>
      </c>
      <c r="BJ292" s="18" t="s">
        <v>77</v>
      </c>
      <c r="BK292" s="144">
        <f>ROUND(I292*H292,2)</f>
        <v>0</v>
      </c>
      <c r="BL292" s="18" t="s">
        <v>167</v>
      </c>
      <c r="BM292" s="143" t="s">
        <v>487</v>
      </c>
    </row>
    <row r="293" spans="2:65" s="1" customFormat="1" ht="11.25">
      <c r="B293" s="33"/>
      <c r="D293" s="145" t="s">
        <v>169</v>
      </c>
      <c r="F293" s="146" t="s">
        <v>486</v>
      </c>
      <c r="I293" s="147"/>
      <c r="L293" s="33"/>
      <c r="M293" s="148"/>
      <c r="T293" s="54"/>
      <c r="AT293" s="18" t="s">
        <v>169</v>
      </c>
      <c r="AU293" s="18" t="s">
        <v>79</v>
      </c>
    </row>
    <row r="294" spans="2:65" s="12" customFormat="1" ht="11.25">
      <c r="B294" s="149"/>
      <c r="D294" s="145" t="s">
        <v>171</v>
      </c>
      <c r="E294" s="150" t="s">
        <v>19</v>
      </c>
      <c r="F294" s="151" t="s">
        <v>488</v>
      </c>
      <c r="H294" s="152">
        <v>0.95</v>
      </c>
      <c r="I294" s="153"/>
      <c r="L294" s="149"/>
      <c r="M294" s="154"/>
      <c r="T294" s="155"/>
      <c r="AT294" s="150" t="s">
        <v>171</v>
      </c>
      <c r="AU294" s="150" t="s">
        <v>79</v>
      </c>
      <c r="AV294" s="12" t="s">
        <v>79</v>
      </c>
      <c r="AW294" s="12" t="s">
        <v>31</v>
      </c>
      <c r="AX294" s="12" t="s">
        <v>77</v>
      </c>
      <c r="AY294" s="150" t="s">
        <v>160</v>
      </c>
    </row>
    <row r="295" spans="2:65" s="1" customFormat="1" ht="16.5" customHeight="1">
      <c r="B295" s="33"/>
      <c r="C295" s="163" t="s">
        <v>489</v>
      </c>
      <c r="D295" s="163" t="s">
        <v>200</v>
      </c>
      <c r="E295" s="164" t="s">
        <v>490</v>
      </c>
      <c r="F295" s="165" t="s">
        <v>491</v>
      </c>
      <c r="G295" s="166" t="s">
        <v>165</v>
      </c>
      <c r="H295" s="167">
        <v>22.2</v>
      </c>
      <c r="I295" s="168"/>
      <c r="J295" s="169">
        <f>ROUND(I295*H295,2)</f>
        <v>0</v>
      </c>
      <c r="K295" s="165" t="s">
        <v>166</v>
      </c>
      <c r="L295" s="170"/>
      <c r="M295" s="171" t="s">
        <v>19</v>
      </c>
      <c r="N295" s="172" t="s">
        <v>40</v>
      </c>
      <c r="P295" s="141">
        <f>O295*H295</f>
        <v>0</v>
      </c>
      <c r="Q295" s="141">
        <v>2.234</v>
      </c>
      <c r="R295" s="141">
        <f>Q295*H295</f>
        <v>49.594799999999999</v>
      </c>
      <c r="S295" s="141">
        <v>0</v>
      </c>
      <c r="T295" s="142">
        <f>S295*H295</f>
        <v>0</v>
      </c>
      <c r="AR295" s="143" t="s">
        <v>204</v>
      </c>
      <c r="AT295" s="143" t="s">
        <v>200</v>
      </c>
      <c r="AU295" s="143" t="s">
        <v>79</v>
      </c>
      <c r="AY295" s="18" t="s">
        <v>160</v>
      </c>
      <c r="BE295" s="144">
        <f>IF(N295="základní",J295,0)</f>
        <v>0</v>
      </c>
      <c r="BF295" s="144">
        <f>IF(N295="snížená",J295,0)</f>
        <v>0</v>
      </c>
      <c r="BG295" s="144">
        <f>IF(N295="zákl. přenesená",J295,0)</f>
        <v>0</v>
      </c>
      <c r="BH295" s="144">
        <f>IF(N295="sníž. přenesená",J295,0)</f>
        <v>0</v>
      </c>
      <c r="BI295" s="144">
        <f>IF(N295="nulová",J295,0)</f>
        <v>0</v>
      </c>
      <c r="BJ295" s="18" t="s">
        <v>77</v>
      </c>
      <c r="BK295" s="144">
        <f>ROUND(I295*H295,2)</f>
        <v>0</v>
      </c>
      <c r="BL295" s="18" t="s">
        <v>167</v>
      </c>
      <c r="BM295" s="143" t="s">
        <v>492</v>
      </c>
    </row>
    <row r="296" spans="2:65" s="1" customFormat="1" ht="11.25">
      <c r="B296" s="33"/>
      <c r="D296" s="145" t="s">
        <v>169</v>
      </c>
      <c r="F296" s="146" t="s">
        <v>491</v>
      </c>
      <c r="I296" s="147"/>
      <c r="L296" s="33"/>
      <c r="M296" s="148"/>
      <c r="T296" s="54"/>
      <c r="AT296" s="18" t="s">
        <v>169</v>
      </c>
      <c r="AU296" s="18" t="s">
        <v>79</v>
      </c>
    </row>
    <row r="297" spans="2:65" s="12" customFormat="1" ht="11.25">
      <c r="B297" s="149"/>
      <c r="D297" s="145" t="s">
        <v>171</v>
      </c>
      <c r="E297" s="150" t="s">
        <v>19</v>
      </c>
      <c r="F297" s="151" t="s">
        <v>493</v>
      </c>
      <c r="H297" s="152">
        <v>0.2</v>
      </c>
      <c r="I297" s="153"/>
      <c r="L297" s="149"/>
      <c r="M297" s="154"/>
      <c r="T297" s="155"/>
      <c r="AT297" s="150" t="s">
        <v>171</v>
      </c>
      <c r="AU297" s="150" t="s">
        <v>79</v>
      </c>
      <c r="AV297" s="12" t="s">
        <v>79</v>
      </c>
      <c r="AW297" s="12" t="s">
        <v>31</v>
      </c>
      <c r="AX297" s="12" t="s">
        <v>69</v>
      </c>
      <c r="AY297" s="150" t="s">
        <v>160</v>
      </c>
    </row>
    <row r="298" spans="2:65" s="12" customFormat="1" ht="11.25">
      <c r="B298" s="149"/>
      <c r="D298" s="145" t="s">
        <v>171</v>
      </c>
      <c r="E298" s="150" t="s">
        <v>19</v>
      </c>
      <c r="F298" s="151" t="s">
        <v>494</v>
      </c>
      <c r="H298" s="152">
        <v>22</v>
      </c>
      <c r="I298" s="153"/>
      <c r="L298" s="149"/>
      <c r="M298" s="154"/>
      <c r="T298" s="155"/>
      <c r="AT298" s="150" t="s">
        <v>171</v>
      </c>
      <c r="AU298" s="150" t="s">
        <v>79</v>
      </c>
      <c r="AV298" s="12" t="s">
        <v>79</v>
      </c>
      <c r="AW298" s="12" t="s">
        <v>31</v>
      </c>
      <c r="AX298" s="12" t="s">
        <v>69</v>
      </c>
      <c r="AY298" s="150" t="s">
        <v>160</v>
      </c>
    </row>
    <row r="299" spans="2:65" s="13" customFormat="1" ht="11.25">
      <c r="B299" s="156"/>
      <c r="D299" s="145" t="s">
        <v>171</v>
      </c>
      <c r="E299" s="157" t="s">
        <v>19</v>
      </c>
      <c r="F299" s="158" t="s">
        <v>184</v>
      </c>
      <c r="H299" s="159">
        <v>22.2</v>
      </c>
      <c r="I299" s="160"/>
      <c r="L299" s="156"/>
      <c r="M299" s="161"/>
      <c r="T299" s="162"/>
      <c r="AT299" s="157" t="s">
        <v>171</v>
      </c>
      <c r="AU299" s="157" t="s">
        <v>79</v>
      </c>
      <c r="AV299" s="13" t="s">
        <v>167</v>
      </c>
      <c r="AW299" s="13" t="s">
        <v>31</v>
      </c>
      <c r="AX299" s="13" t="s">
        <v>77</v>
      </c>
      <c r="AY299" s="157" t="s">
        <v>160</v>
      </c>
    </row>
    <row r="300" spans="2:65" s="1" customFormat="1" ht="16.5" customHeight="1">
      <c r="B300" s="33"/>
      <c r="C300" s="132" t="s">
        <v>495</v>
      </c>
      <c r="D300" s="132" t="s">
        <v>162</v>
      </c>
      <c r="E300" s="133" t="s">
        <v>496</v>
      </c>
      <c r="F300" s="134" t="s">
        <v>497</v>
      </c>
      <c r="G300" s="135" t="s">
        <v>298</v>
      </c>
      <c r="H300" s="136">
        <v>30</v>
      </c>
      <c r="I300" s="137"/>
      <c r="J300" s="138">
        <f>ROUND(I300*H300,2)</f>
        <v>0</v>
      </c>
      <c r="K300" s="134" t="s">
        <v>166</v>
      </c>
      <c r="L300" s="33"/>
      <c r="M300" s="139" t="s">
        <v>19</v>
      </c>
      <c r="N300" s="140" t="s">
        <v>40</v>
      </c>
      <c r="P300" s="141">
        <f>O300*H300</f>
        <v>0</v>
      </c>
      <c r="Q300" s="141">
        <v>0</v>
      </c>
      <c r="R300" s="141">
        <f>Q300*H300</f>
        <v>0</v>
      </c>
      <c r="S300" s="141">
        <v>0</v>
      </c>
      <c r="T300" s="142">
        <f>S300*H300</f>
        <v>0</v>
      </c>
      <c r="AR300" s="143" t="s">
        <v>167</v>
      </c>
      <c r="AT300" s="143" t="s">
        <v>162</v>
      </c>
      <c r="AU300" s="143" t="s">
        <v>79</v>
      </c>
      <c r="AY300" s="18" t="s">
        <v>160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77</v>
      </c>
      <c r="BK300" s="144">
        <f>ROUND(I300*H300,2)</f>
        <v>0</v>
      </c>
      <c r="BL300" s="18" t="s">
        <v>167</v>
      </c>
      <c r="BM300" s="143" t="s">
        <v>498</v>
      </c>
    </row>
    <row r="301" spans="2:65" s="1" customFormat="1" ht="29.25">
      <c r="B301" s="33"/>
      <c r="D301" s="145" t="s">
        <v>169</v>
      </c>
      <c r="F301" s="146" t="s">
        <v>499</v>
      </c>
      <c r="I301" s="147"/>
      <c r="L301" s="33"/>
      <c r="M301" s="148"/>
      <c r="T301" s="54"/>
      <c r="AT301" s="18" t="s">
        <v>169</v>
      </c>
      <c r="AU301" s="18" t="s">
        <v>79</v>
      </c>
    </row>
    <row r="302" spans="2:65" s="1" customFormat="1" ht="16.5" customHeight="1">
      <c r="B302" s="33"/>
      <c r="C302" s="163" t="s">
        <v>500</v>
      </c>
      <c r="D302" s="163" t="s">
        <v>200</v>
      </c>
      <c r="E302" s="164" t="s">
        <v>501</v>
      </c>
      <c r="F302" s="165" t="s">
        <v>502</v>
      </c>
      <c r="G302" s="166" t="s">
        <v>313</v>
      </c>
      <c r="H302" s="167">
        <v>30</v>
      </c>
      <c r="I302" s="168"/>
      <c r="J302" s="169">
        <f>ROUND(I302*H302,2)</f>
        <v>0</v>
      </c>
      <c r="K302" s="165" t="s">
        <v>166</v>
      </c>
      <c r="L302" s="170"/>
      <c r="M302" s="171" t="s">
        <v>19</v>
      </c>
      <c r="N302" s="172" t="s">
        <v>40</v>
      </c>
      <c r="P302" s="141">
        <f>O302*H302</f>
        <v>0</v>
      </c>
      <c r="Q302" s="141">
        <v>0.39</v>
      </c>
      <c r="R302" s="141">
        <f>Q302*H302</f>
        <v>11.700000000000001</v>
      </c>
      <c r="S302" s="141">
        <v>0</v>
      </c>
      <c r="T302" s="142">
        <f>S302*H302</f>
        <v>0</v>
      </c>
      <c r="AR302" s="143" t="s">
        <v>204</v>
      </c>
      <c r="AT302" s="143" t="s">
        <v>200</v>
      </c>
      <c r="AU302" s="143" t="s">
        <v>79</v>
      </c>
      <c r="AY302" s="18" t="s">
        <v>160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77</v>
      </c>
      <c r="BK302" s="144">
        <f>ROUND(I302*H302,2)</f>
        <v>0</v>
      </c>
      <c r="BL302" s="18" t="s">
        <v>167</v>
      </c>
      <c r="BM302" s="143" t="s">
        <v>503</v>
      </c>
    </row>
    <row r="303" spans="2:65" s="1" customFormat="1" ht="11.25">
      <c r="B303" s="33"/>
      <c r="D303" s="145" t="s">
        <v>169</v>
      </c>
      <c r="F303" s="146" t="s">
        <v>502</v>
      </c>
      <c r="I303" s="147"/>
      <c r="L303" s="33"/>
      <c r="M303" s="148"/>
      <c r="T303" s="54"/>
      <c r="AT303" s="18" t="s">
        <v>169</v>
      </c>
      <c r="AU303" s="18" t="s">
        <v>79</v>
      </c>
    </row>
    <row r="304" spans="2:65" s="1" customFormat="1" ht="16.5" customHeight="1">
      <c r="B304" s="33"/>
      <c r="C304" s="163" t="s">
        <v>504</v>
      </c>
      <c r="D304" s="163" t="s">
        <v>200</v>
      </c>
      <c r="E304" s="164" t="s">
        <v>505</v>
      </c>
      <c r="F304" s="165" t="s">
        <v>506</v>
      </c>
      <c r="G304" s="166" t="s">
        <v>313</v>
      </c>
      <c r="H304" s="167">
        <v>91</v>
      </c>
      <c r="I304" s="168"/>
      <c r="J304" s="169">
        <f>ROUND(I304*H304,2)</f>
        <v>0</v>
      </c>
      <c r="K304" s="165" t="s">
        <v>166</v>
      </c>
      <c r="L304" s="170"/>
      <c r="M304" s="171" t="s">
        <v>19</v>
      </c>
      <c r="N304" s="172" t="s">
        <v>40</v>
      </c>
      <c r="P304" s="141">
        <f>O304*H304</f>
        <v>0</v>
      </c>
      <c r="Q304" s="141">
        <v>3.3000000000000002E-2</v>
      </c>
      <c r="R304" s="141">
        <f>Q304*H304</f>
        <v>3.0030000000000001</v>
      </c>
      <c r="S304" s="141">
        <v>0</v>
      </c>
      <c r="T304" s="142">
        <f>S304*H304</f>
        <v>0</v>
      </c>
      <c r="AR304" s="143" t="s">
        <v>204</v>
      </c>
      <c r="AT304" s="143" t="s">
        <v>200</v>
      </c>
      <c r="AU304" s="143" t="s">
        <v>79</v>
      </c>
      <c r="AY304" s="18" t="s">
        <v>160</v>
      </c>
      <c r="BE304" s="144">
        <f>IF(N304="základní",J304,0)</f>
        <v>0</v>
      </c>
      <c r="BF304" s="144">
        <f>IF(N304="snížená",J304,0)</f>
        <v>0</v>
      </c>
      <c r="BG304" s="144">
        <f>IF(N304="zákl. přenesená",J304,0)</f>
        <v>0</v>
      </c>
      <c r="BH304" s="144">
        <f>IF(N304="sníž. přenesená",J304,0)</f>
        <v>0</v>
      </c>
      <c r="BI304" s="144">
        <f>IF(N304="nulová",J304,0)</f>
        <v>0</v>
      </c>
      <c r="BJ304" s="18" t="s">
        <v>77</v>
      </c>
      <c r="BK304" s="144">
        <f>ROUND(I304*H304,2)</f>
        <v>0</v>
      </c>
      <c r="BL304" s="18" t="s">
        <v>167</v>
      </c>
      <c r="BM304" s="143" t="s">
        <v>507</v>
      </c>
    </row>
    <row r="305" spans="2:65" s="1" customFormat="1" ht="11.25">
      <c r="B305" s="33"/>
      <c r="D305" s="145" t="s">
        <v>169</v>
      </c>
      <c r="F305" s="146" t="s">
        <v>506</v>
      </c>
      <c r="I305" s="147"/>
      <c r="L305" s="33"/>
      <c r="M305" s="148"/>
      <c r="T305" s="54"/>
      <c r="AT305" s="18" t="s">
        <v>169</v>
      </c>
      <c r="AU305" s="18" t="s">
        <v>79</v>
      </c>
    </row>
    <row r="306" spans="2:65" s="12" customFormat="1" ht="11.25">
      <c r="B306" s="149"/>
      <c r="D306" s="145" t="s">
        <v>171</v>
      </c>
      <c r="E306" s="150" t="s">
        <v>19</v>
      </c>
      <c r="F306" s="151" t="s">
        <v>508</v>
      </c>
      <c r="H306" s="152">
        <v>91</v>
      </c>
      <c r="I306" s="153"/>
      <c r="L306" s="149"/>
      <c r="M306" s="154"/>
      <c r="T306" s="155"/>
      <c r="AT306" s="150" t="s">
        <v>171</v>
      </c>
      <c r="AU306" s="150" t="s">
        <v>79</v>
      </c>
      <c r="AV306" s="12" t="s">
        <v>79</v>
      </c>
      <c r="AW306" s="12" t="s">
        <v>31</v>
      </c>
      <c r="AX306" s="12" t="s">
        <v>77</v>
      </c>
      <c r="AY306" s="150" t="s">
        <v>160</v>
      </c>
    </row>
    <row r="307" spans="2:65" s="1" customFormat="1" ht="16.5" customHeight="1">
      <c r="B307" s="33"/>
      <c r="C307" s="132" t="s">
        <v>509</v>
      </c>
      <c r="D307" s="132" t="s">
        <v>162</v>
      </c>
      <c r="E307" s="133" t="s">
        <v>510</v>
      </c>
      <c r="F307" s="134" t="s">
        <v>511</v>
      </c>
      <c r="G307" s="135" t="s">
        <v>165</v>
      </c>
      <c r="H307" s="136">
        <v>299</v>
      </c>
      <c r="I307" s="137"/>
      <c r="J307" s="138">
        <f>ROUND(I307*H307,2)</f>
        <v>0</v>
      </c>
      <c r="K307" s="134" t="s">
        <v>166</v>
      </c>
      <c r="L307" s="33"/>
      <c r="M307" s="139" t="s">
        <v>19</v>
      </c>
      <c r="N307" s="140" t="s">
        <v>40</v>
      </c>
      <c r="P307" s="141">
        <f>O307*H307</f>
        <v>0</v>
      </c>
      <c r="Q307" s="141">
        <v>0</v>
      </c>
      <c r="R307" s="141">
        <f>Q307*H307</f>
        <v>0</v>
      </c>
      <c r="S307" s="141">
        <v>0</v>
      </c>
      <c r="T307" s="142">
        <f>S307*H307</f>
        <v>0</v>
      </c>
      <c r="AR307" s="143" t="s">
        <v>167</v>
      </c>
      <c r="AT307" s="143" t="s">
        <v>162</v>
      </c>
      <c r="AU307" s="143" t="s">
        <v>79</v>
      </c>
      <c r="AY307" s="18" t="s">
        <v>160</v>
      </c>
      <c r="BE307" s="144">
        <f>IF(N307="základní",J307,0)</f>
        <v>0</v>
      </c>
      <c r="BF307" s="144">
        <f>IF(N307="snížená",J307,0)</f>
        <v>0</v>
      </c>
      <c r="BG307" s="144">
        <f>IF(N307="zákl. přenesená",J307,0)</f>
        <v>0</v>
      </c>
      <c r="BH307" s="144">
        <f>IF(N307="sníž. přenesená",J307,0)</f>
        <v>0</v>
      </c>
      <c r="BI307" s="144">
        <f>IF(N307="nulová",J307,0)</f>
        <v>0</v>
      </c>
      <c r="BJ307" s="18" t="s">
        <v>77</v>
      </c>
      <c r="BK307" s="144">
        <f>ROUND(I307*H307,2)</f>
        <v>0</v>
      </c>
      <c r="BL307" s="18" t="s">
        <v>167</v>
      </c>
      <c r="BM307" s="143" t="s">
        <v>512</v>
      </c>
    </row>
    <row r="308" spans="2:65" s="1" customFormat="1" ht="29.25">
      <c r="B308" s="33"/>
      <c r="D308" s="145" t="s">
        <v>169</v>
      </c>
      <c r="F308" s="146" t="s">
        <v>513</v>
      </c>
      <c r="I308" s="147"/>
      <c r="L308" s="33"/>
      <c r="M308" s="148"/>
      <c r="T308" s="54"/>
      <c r="AT308" s="18" t="s">
        <v>169</v>
      </c>
      <c r="AU308" s="18" t="s">
        <v>79</v>
      </c>
    </row>
    <row r="309" spans="2:65" s="12" customFormat="1" ht="11.25">
      <c r="B309" s="149"/>
      <c r="D309" s="145" t="s">
        <v>171</v>
      </c>
      <c r="E309" s="150" t="s">
        <v>19</v>
      </c>
      <c r="F309" s="151" t="s">
        <v>514</v>
      </c>
      <c r="H309" s="152">
        <v>299</v>
      </c>
      <c r="I309" s="153"/>
      <c r="L309" s="149"/>
      <c r="M309" s="154"/>
      <c r="T309" s="155"/>
      <c r="AT309" s="150" t="s">
        <v>171</v>
      </c>
      <c r="AU309" s="150" t="s">
        <v>79</v>
      </c>
      <c r="AV309" s="12" t="s">
        <v>79</v>
      </c>
      <c r="AW309" s="12" t="s">
        <v>31</v>
      </c>
      <c r="AX309" s="12" t="s">
        <v>77</v>
      </c>
      <c r="AY309" s="150" t="s">
        <v>160</v>
      </c>
    </row>
    <row r="310" spans="2:65" s="1" customFormat="1" ht="16.5" customHeight="1">
      <c r="B310" s="33"/>
      <c r="C310" s="132" t="s">
        <v>515</v>
      </c>
      <c r="D310" s="132" t="s">
        <v>162</v>
      </c>
      <c r="E310" s="133" t="s">
        <v>516</v>
      </c>
      <c r="F310" s="134" t="s">
        <v>517</v>
      </c>
      <c r="G310" s="135" t="s">
        <v>241</v>
      </c>
      <c r="H310" s="136">
        <v>0.111</v>
      </c>
      <c r="I310" s="137"/>
      <c r="J310" s="138">
        <f>ROUND(I310*H310,2)</f>
        <v>0</v>
      </c>
      <c r="K310" s="134" t="s">
        <v>166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167</v>
      </c>
      <c r="AT310" s="143" t="s">
        <v>162</v>
      </c>
      <c r="AU310" s="143" t="s">
        <v>79</v>
      </c>
      <c r="AY310" s="18" t="s">
        <v>160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77</v>
      </c>
      <c r="BK310" s="144">
        <f>ROUND(I310*H310,2)</f>
        <v>0</v>
      </c>
      <c r="BL310" s="18" t="s">
        <v>167</v>
      </c>
      <c r="BM310" s="143" t="s">
        <v>518</v>
      </c>
    </row>
    <row r="311" spans="2:65" s="1" customFormat="1" ht="29.25">
      <c r="B311" s="33"/>
      <c r="D311" s="145" t="s">
        <v>169</v>
      </c>
      <c r="F311" s="146" t="s">
        <v>519</v>
      </c>
      <c r="I311" s="147"/>
      <c r="L311" s="33"/>
      <c r="M311" s="148"/>
      <c r="T311" s="54"/>
      <c r="AT311" s="18" t="s">
        <v>169</v>
      </c>
      <c r="AU311" s="18" t="s">
        <v>79</v>
      </c>
    </row>
    <row r="312" spans="2:65" s="1" customFormat="1" ht="16.5" customHeight="1">
      <c r="B312" s="33"/>
      <c r="C312" s="132" t="s">
        <v>520</v>
      </c>
      <c r="D312" s="132" t="s">
        <v>162</v>
      </c>
      <c r="E312" s="133" t="s">
        <v>521</v>
      </c>
      <c r="F312" s="134" t="s">
        <v>522</v>
      </c>
      <c r="G312" s="135" t="s">
        <v>298</v>
      </c>
      <c r="H312" s="136">
        <v>125</v>
      </c>
      <c r="I312" s="137"/>
      <c r="J312" s="138">
        <f>ROUND(I312*H312,2)</f>
        <v>0</v>
      </c>
      <c r="K312" s="134" t="s">
        <v>166</v>
      </c>
      <c r="L312" s="33"/>
      <c r="M312" s="139" t="s">
        <v>19</v>
      </c>
      <c r="N312" s="140" t="s">
        <v>40</v>
      </c>
      <c r="P312" s="141">
        <f>O312*H312</f>
        <v>0</v>
      </c>
      <c r="Q312" s="141">
        <v>0</v>
      </c>
      <c r="R312" s="141">
        <f>Q312*H312</f>
        <v>0</v>
      </c>
      <c r="S312" s="141">
        <v>0</v>
      </c>
      <c r="T312" s="142">
        <f>S312*H312</f>
        <v>0</v>
      </c>
      <c r="AR312" s="143" t="s">
        <v>167</v>
      </c>
      <c r="AT312" s="143" t="s">
        <v>162</v>
      </c>
      <c r="AU312" s="143" t="s">
        <v>79</v>
      </c>
      <c r="AY312" s="18" t="s">
        <v>160</v>
      </c>
      <c r="BE312" s="144">
        <f>IF(N312="základní",J312,0)</f>
        <v>0</v>
      </c>
      <c r="BF312" s="144">
        <f>IF(N312="snížená",J312,0)</f>
        <v>0</v>
      </c>
      <c r="BG312" s="144">
        <f>IF(N312="zákl. přenesená",J312,0)</f>
        <v>0</v>
      </c>
      <c r="BH312" s="144">
        <f>IF(N312="sníž. přenesená",J312,0)</f>
        <v>0</v>
      </c>
      <c r="BI312" s="144">
        <f>IF(N312="nulová",J312,0)</f>
        <v>0</v>
      </c>
      <c r="BJ312" s="18" t="s">
        <v>77</v>
      </c>
      <c r="BK312" s="144">
        <f>ROUND(I312*H312,2)</f>
        <v>0</v>
      </c>
      <c r="BL312" s="18" t="s">
        <v>167</v>
      </c>
      <c r="BM312" s="143" t="s">
        <v>523</v>
      </c>
    </row>
    <row r="313" spans="2:65" s="1" customFormat="1" ht="19.5">
      <c r="B313" s="33"/>
      <c r="D313" s="145" t="s">
        <v>169</v>
      </c>
      <c r="F313" s="146" t="s">
        <v>524</v>
      </c>
      <c r="I313" s="147"/>
      <c r="L313" s="33"/>
      <c r="M313" s="148"/>
      <c r="T313" s="54"/>
      <c r="AT313" s="18" t="s">
        <v>169</v>
      </c>
      <c r="AU313" s="18" t="s">
        <v>79</v>
      </c>
    </row>
    <row r="314" spans="2:65" s="1" customFormat="1" ht="16.5" customHeight="1">
      <c r="B314" s="33"/>
      <c r="C314" s="132" t="s">
        <v>525</v>
      </c>
      <c r="D314" s="132" t="s">
        <v>162</v>
      </c>
      <c r="E314" s="133" t="s">
        <v>526</v>
      </c>
      <c r="F314" s="134" t="s">
        <v>527</v>
      </c>
      <c r="G314" s="135" t="s">
        <v>313</v>
      </c>
      <c r="H314" s="136">
        <v>240</v>
      </c>
      <c r="I314" s="137"/>
      <c r="J314" s="138">
        <f>ROUND(I314*H314,2)</f>
        <v>0</v>
      </c>
      <c r="K314" s="134" t="s">
        <v>166</v>
      </c>
      <c r="L314" s="33"/>
      <c r="M314" s="139" t="s">
        <v>19</v>
      </c>
      <c r="N314" s="140" t="s">
        <v>40</v>
      </c>
      <c r="P314" s="141">
        <f>O314*H314</f>
        <v>0</v>
      </c>
      <c r="Q314" s="141">
        <v>0</v>
      </c>
      <c r="R314" s="141">
        <f>Q314*H314</f>
        <v>0</v>
      </c>
      <c r="S314" s="141">
        <v>0</v>
      </c>
      <c r="T314" s="142">
        <f>S314*H314</f>
        <v>0</v>
      </c>
      <c r="AR314" s="143" t="s">
        <v>167</v>
      </c>
      <c r="AT314" s="143" t="s">
        <v>162</v>
      </c>
      <c r="AU314" s="143" t="s">
        <v>79</v>
      </c>
      <c r="AY314" s="18" t="s">
        <v>160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77</v>
      </c>
      <c r="BK314" s="144">
        <f>ROUND(I314*H314,2)</f>
        <v>0</v>
      </c>
      <c r="BL314" s="18" t="s">
        <v>167</v>
      </c>
      <c r="BM314" s="143" t="s">
        <v>528</v>
      </c>
    </row>
    <row r="315" spans="2:65" s="1" customFormat="1" ht="19.5">
      <c r="B315" s="33"/>
      <c r="D315" s="145" t="s">
        <v>169</v>
      </c>
      <c r="F315" s="146" t="s">
        <v>529</v>
      </c>
      <c r="I315" s="147"/>
      <c r="L315" s="33"/>
      <c r="M315" s="148"/>
      <c r="T315" s="54"/>
      <c r="AT315" s="18" t="s">
        <v>169</v>
      </c>
      <c r="AU315" s="18" t="s">
        <v>79</v>
      </c>
    </row>
    <row r="316" spans="2:65" s="15" customFormat="1" ht="11.25">
      <c r="B316" s="180"/>
      <c r="D316" s="145" t="s">
        <v>171</v>
      </c>
      <c r="E316" s="181" t="s">
        <v>19</v>
      </c>
      <c r="F316" s="182" t="s">
        <v>530</v>
      </c>
      <c r="H316" s="181" t="s">
        <v>19</v>
      </c>
      <c r="I316" s="183"/>
      <c r="L316" s="180"/>
      <c r="M316" s="184"/>
      <c r="T316" s="185"/>
      <c r="AT316" s="181" t="s">
        <v>171</v>
      </c>
      <c r="AU316" s="181" t="s">
        <v>79</v>
      </c>
      <c r="AV316" s="15" t="s">
        <v>77</v>
      </c>
      <c r="AW316" s="15" t="s">
        <v>31</v>
      </c>
      <c r="AX316" s="15" t="s">
        <v>69</v>
      </c>
      <c r="AY316" s="181" t="s">
        <v>160</v>
      </c>
    </row>
    <row r="317" spans="2:65" s="12" customFormat="1" ht="11.25">
      <c r="B317" s="149"/>
      <c r="D317" s="145" t="s">
        <v>171</v>
      </c>
      <c r="E317" s="150" t="s">
        <v>19</v>
      </c>
      <c r="F317" s="151" t="s">
        <v>531</v>
      </c>
      <c r="H317" s="152">
        <v>40</v>
      </c>
      <c r="I317" s="153"/>
      <c r="L317" s="149"/>
      <c r="M317" s="154"/>
      <c r="T317" s="155"/>
      <c r="AT317" s="150" t="s">
        <v>171</v>
      </c>
      <c r="AU317" s="150" t="s">
        <v>79</v>
      </c>
      <c r="AV317" s="12" t="s">
        <v>79</v>
      </c>
      <c r="AW317" s="12" t="s">
        <v>31</v>
      </c>
      <c r="AX317" s="12" t="s">
        <v>69</v>
      </c>
      <c r="AY317" s="150" t="s">
        <v>160</v>
      </c>
    </row>
    <row r="318" spans="2:65" s="12" customFormat="1" ht="11.25">
      <c r="B318" s="149"/>
      <c r="D318" s="145" t="s">
        <v>171</v>
      </c>
      <c r="E318" s="150" t="s">
        <v>19</v>
      </c>
      <c r="F318" s="151" t="s">
        <v>532</v>
      </c>
      <c r="H318" s="152">
        <v>168</v>
      </c>
      <c r="I318" s="153"/>
      <c r="L318" s="149"/>
      <c r="M318" s="154"/>
      <c r="T318" s="155"/>
      <c r="AT318" s="150" t="s">
        <v>171</v>
      </c>
      <c r="AU318" s="150" t="s">
        <v>79</v>
      </c>
      <c r="AV318" s="12" t="s">
        <v>79</v>
      </c>
      <c r="AW318" s="12" t="s">
        <v>31</v>
      </c>
      <c r="AX318" s="12" t="s">
        <v>69</v>
      </c>
      <c r="AY318" s="150" t="s">
        <v>160</v>
      </c>
    </row>
    <row r="319" spans="2:65" s="12" customFormat="1" ht="11.25">
      <c r="B319" s="149"/>
      <c r="D319" s="145" t="s">
        <v>171</v>
      </c>
      <c r="E319" s="150" t="s">
        <v>19</v>
      </c>
      <c r="F319" s="151" t="s">
        <v>533</v>
      </c>
      <c r="H319" s="152">
        <v>7</v>
      </c>
      <c r="I319" s="153"/>
      <c r="L319" s="149"/>
      <c r="M319" s="154"/>
      <c r="T319" s="155"/>
      <c r="AT319" s="150" t="s">
        <v>171</v>
      </c>
      <c r="AU319" s="150" t="s">
        <v>79</v>
      </c>
      <c r="AV319" s="12" t="s">
        <v>79</v>
      </c>
      <c r="AW319" s="12" t="s">
        <v>31</v>
      </c>
      <c r="AX319" s="12" t="s">
        <v>69</v>
      </c>
      <c r="AY319" s="150" t="s">
        <v>160</v>
      </c>
    </row>
    <row r="320" spans="2:65" s="12" customFormat="1" ht="11.25">
      <c r="B320" s="149"/>
      <c r="D320" s="145" t="s">
        <v>171</v>
      </c>
      <c r="E320" s="150" t="s">
        <v>19</v>
      </c>
      <c r="F320" s="151" t="s">
        <v>534</v>
      </c>
      <c r="H320" s="152">
        <v>25</v>
      </c>
      <c r="I320" s="153"/>
      <c r="L320" s="149"/>
      <c r="M320" s="154"/>
      <c r="T320" s="155"/>
      <c r="AT320" s="150" t="s">
        <v>171</v>
      </c>
      <c r="AU320" s="150" t="s">
        <v>79</v>
      </c>
      <c r="AV320" s="12" t="s">
        <v>79</v>
      </c>
      <c r="AW320" s="12" t="s">
        <v>31</v>
      </c>
      <c r="AX320" s="12" t="s">
        <v>69</v>
      </c>
      <c r="AY320" s="150" t="s">
        <v>160</v>
      </c>
    </row>
    <row r="321" spans="2:65" s="13" customFormat="1" ht="11.25">
      <c r="B321" s="156"/>
      <c r="D321" s="145" t="s">
        <v>171</v>
      </c>
      <c r="E321" s="157" t="s">
        <v>19</v>
      </c>
      <c r="F321" s="158" t="s">
        <v>184</v>
      </c>
      <c r="H321" s="159">
        <v>240</v>
      </c>
      <c r="I321" s="160"/>
      <c r="L321" s="156"/>
      <c r="M321" s="161"/>
      <c r="T321" s="162"/>
      <c r="AT321" s="157" t="s">
        <v>171</v>
      </c>
      <c r="AU321" s="157" t="s">
        <v>79</v>
      </c>
      <c r="AV321" s="13" t="s">
        <v>167</v>
      </c>
      <c r="AW321" s="13" t="s">
        <v>31</v>
      </c>
      <c r="AX321" s="13" t="s">
        <v>77</v>
      </c>
      <c r="AY321" s="157" t="s">
        <v>160</v>
      </c>
    </row>
    <row r="322" spans="2:65" s="1" customFormat="1" ht="16.5" customHeight="1">
      <c r="B322" s="33"/>
      <c r="C322" s="132" t="s">
        <v>535</v>
      </c>
      <c r="D322" s="132" t="s">
        <v>162</v>
      </c>
      <c r="E322" s="133" t="s">
        <v>536</v>
      </c>
      <c r="F322" s="134" t="s">
        <v>537</v>
      </c>
      <c r="G322" s="135" t="s">
        <v>165</v>
      </c>
      <c r="H322" s="136">
        <v>11.22</v>
      </c>
      <c r="I322" s="137"/>
      <c r="J322" s="138">
        <f>ROUND(I322*H322,2)</f>
        <v>0</v>
      </c>
      <c r="K322" s="134" t="s">
        <v>19</v>
      </c>
      <c r="L322" s="33"/>
      <c r="M322" s="139" t="s">
        <v>19</v>
      </c>
      <c r="N322" s="140" t="s">
        <v>40</v>
      </c>
      <c r="P322" s="141">
        <f>O322*H322</f>
        <v>0</v>
      </c>
      <c r="Q322" s="141">
        <v>0</v>
      </c>
      <c r="R322" s="141">
        <f>Q322*H322</f>
        <v>0</v>
      </c>
      <c r="S322" s="141">
        <v>0</v>
      </c>
      <c r="T322" s="142">
        <f>S322*H322</f>
        <v>0</v>
      </c>
      <c r="AR322" s="143" t="s">
        <v>167</v>
      </c>
      <c r="AT322" s="143" t="s">
        <v>162</v>
      </c>
      <c r="AU322" s="143" t="s">
        <v>79</v>
      </c>
      <c r="AY322" s="18" t="s">
        <v>160</v>
      </c>
      <c r="BE322" s="144">
        <f>IF(N322="základní",J322,0)</f>
        <v>0</v>
      </c>
      <c r="BF322" s="144">
        <f>IF(N322="snížená",J322,0)</f>
        <v>0</v>
      </c>
      <c r="BG322" s="144">
        <f>IF(N322="zákl. přenesená",J322,0)</f>
        <v>0</v>
      </c>
      <c r="BH322" s="144">
        <f>IF(N322="sníž. přenesená",J322,0)</f>
        <v>0</v>
      </c>
      <c r="BI322" s="144">
        <f>IF(N322="nulová",J322,0)</f>
        <v>0</v>
      </c>
      <c r="BJ322" s="18" t="s">
        <v>77</v>
      </c>
      <c r="BK322" s="144">
        <f>ROUND(I322*H322,2)</f>
        <v>0</v>
      </c>
      <c r="BL322" s="18" t="s">
        <v>167</v>
      </c>
      <c r="BM322" s="143" t="s">
        <v>538</v>
      </c>
    </row>
    <row r="323" spans="2:65" s="1" customFormat="1" ht="11.25">
      <c r="B323" s="33"/>
      <c r="D323" s="145" t="s">
        <v>169</v>
      </c>
      <c r="F323" s="146" t="s">
        <v>537</v>
      </c>
      <c r="I323" s="147"/>
      <c r="L323" s="33"/>
      <c r="M323" s="148"/>
      <c r="T323" s="54"/>
      <c r="AT323" s="18" t="s">
        <v>169</v>
      </c>
      <c r="AU323" s="18" t="s">
        <v>79</v>
      </c>
    </row>
    <row r="324" spans="2:65" s="12" customFormat="1" ht="11.25">
      <c r="B324" s="149"/>
      <c r="D324" s="145" t="s">
        <v>171</v>
      </c>
      <c r="E324" s="150" t="s">
        <v>19</v>
      </c>
      <c r="F324" s="151" t="s">
        <v>539</v>
      </c>
      <c r="H324" s="152">
        <v>11.22</v>
      </c>
      <c r="I324" s="153"/>
      <c r="L324" s="149"/>
      <c r="M324" s="154"/>
      <c r="T324" s="155"/>
      <c r="AT324" s="150" t="s">
        <v>171</v>
      </c>
      <c r="AU324" s="150" t="s">
        <v>79</v>
      </c>
      <c r="AV324" s="12" t="s">
        <v>79</v>
      </c>
      <c r="AW324" s="12" t="s">
        <v>31</v>
      </c>
      <c r="AX324" s="12" t="s">
        <v>77</v>
      </c>
      <c r="AY324" s="150" t="s">
        <v>160</v>
      </c>
    </row>
    <row r="325" spans="2:65" s="11" customFormat="1" ht="22.9" customHeight="1">
      <c r="B325" s="120"/>
      <c r="D325" s="121" t="s">
        <v>68</v>
      </c>
      <c r="E325" s="130" t="s">
        <v>540</v>
      </c>
      <c r="F325" s="130" t="s">
        <v>541</v>
      </c>
      <c r="I325" s="123"/>
      <c r="J325" s="131">
        <f>BK325</f>
        <v>0</v>
      </c>
      <c r="L325" s="120"/>
      <c r="M325" s="125"/>
      <c r="P325" s="126">
        <f>SUM(P326:P357)</f>
        <v>0</v>
      </c>
      <c r="R325" s="126">
        <f>SUM(R326:R357)</f>
        <v>0</v>
      </c>
      <c r="T325" s="127">
        <f>SUM(T326:T357)</f>
        <v>0</v>
      </c>
      <c r="AR325" s="121" t="s">
        <v>167</v>
      </c>
      <c r="AT325" s="128" t="s">
        <v>68</v>
      </c>
      <c r="AU325" s="128" t="s">
        <v>77</v>
      </c>
      <c r="AY325" s="121" t="s">
        <v>160</v>
      </c>
      <c r="BK325" s="129">
        <f>SUM(BK326:BK357)</f>
        <v>0</v>
      </c>
    </row>
    <row r="326" spans="2:65" s="1" customFormat="1" ht="16.5" customHeight="1">
      <c r="B326" s="33"/>
      <c r="C326" s="132" t="s">
        <v>542</v>
      </c>
      <c r="D326" s="132" t="s">
        <v>162</v>
      </c>
      <c r="E326" s="133" t="s">
        <v>543</v>
      </c>
      <c r="F326" s="134" t="s">
        <v>544</v>
      </c>
      <c r="G326" s="135" t="s">
        <v>545</v>
      </c>
      <c r="H326" s="136">
        <v>1</v>
      </c>
      <c r="I326" s="137"/>
      <c r="J326" s="138">
        <f>ROUND(I326*H326,2)</f>
        <v>0</v>
      </c>
      <c r="K326" s="134" t="s">
        <v>19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0</v>
      </c>
      <c r="R326" s="141">
        <f>Q326*H326</f>
        <v>0</v>
      </c>
      <c r="S326" s="141">
        <v>0</v>
      </c>
      <c r="T326" s="142">
        <f>S326*H326</f>
        <v>0</v>
      </c>
      <c r="AR326" s="143" t="s">
        <v>268</v>
      </c>
      <c r="AT326" s="143" t="s">
        <v>162</v>
      </c>
      <c r="AU326" s="143" t="s">
        <v>79</v>
      </c>
      <c r="AY326" s="18" t="s">
        <v>160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77</v>
      </c>
      <c r="BK326" s="144">
        <f>ROUND(I326*H326,2)</f>
        <v>0</v>
      </c>
      <c r="BL326" s="18" t="s">
        <v>268</v>
      </c>
      <c r="BM326" s="143" t="s">
        <v>546</v>
      </c>
    </row>
    <row r="327" spans="2:65" s="1" customFormat="1" ht="11.25">
      <c r="B327" s="33"/>
      <c r="D327" s="145" t="s">
        <v>169</v>
      </c>
      <c r="F327" s="146" t="s">
        <v>544</v>
      </c>
      <c r="I327" s="147"/>
      <c r="L327" s="33"/>
      <c r="M327" s="148"/>
      <c r="T327" s="54"/>
      <c r="AT327" s="18" t="s">
        <v>169</v>
      </c>
      <c r="AU327" s="18" t="s">
        <v>79</v>
      </c>
    </row>
    <row r="328" spans="2:65" s="1" customFormat="1" ht="16.5" customHeight="1">
      <c r="B328" s="33"/>
      <c r="C328" s="132" t="s">
        <v>547</v>
      </c>
      <c r="D328" s="132" t="s">
        <v>162</v>
      </c>
      <c r="E328" s="133" t="s">
        <v>548</v>
      </c>
      <c r="F328" s="134" t="s">
        <v>549</v>
      </c>
      <c r="G328" s="135" t="s">
        <v>550</v>
      </c>
      <c r="H328" s="136">
        <v>6</v>
      </c>
      <c r="I328" s="137"/>
      <c r="J328" s="138">
        <f>ROUND(I328*H328,2)</f>
        <v>0</v>
      </c>
      <c r="K328" s="134" t="s">
        <v>19</v>
      </c>
      <c r="L328" s="33"/>
      <c r="M328" s="139" t="s">
        <v>19</v>
      </c>
      <c r="N328" s="140" t="s">
        <v>40</v>
      </c>
      <c r="P328" s="141">
        <f>O328*H328</f>
        <v>0</v>
      </c>
      <c r="Q328" s="141">
        <v>0</v>
      </c>
      <c r="R328" s="141">
        <f>Q328*H328</f>
        <v>0</v>
      </c>
      <c r="S328" s="141">
        <v>0</v>
      </c>
      <c r="T328" s="142">
        <f>S328*H328</f>
        <v>0</v>
      </c>
      <c r="AR328" s="143" t="s">
        <v>259</v>
      </c>
      <c r="AT328" s="143" t="s">
        <v>162</v>
      </c>
      <c r="AU328" s="143" t="s">
        <v>79</v>
      </c>
      <c r="AY328" s="18" t="s">
        <v>160</v>
      </c>
      <c r="BE328" s="144">
        <f>IF(N328="základní",J328,0)</f>
        <v>0</v>
      </c>
      <c r="BF328" s="144">
        <f>IF(N328="snížená",J328,0)</f>
        <v>0</v>
      </c>
      <c r="BG328" s="144">
        <f>IF(N328="zákl. přenesená",J328,0)</f>
        <v>0</v>
      </c>
      <c r="BH328" s="144">
        <f>IF(N328="sníž. přenesená",J328,0)</f>
        <v>0</v>
      </c>
      <c r="BI328" s="144">
        <f>IF(N328="nulová",J328,0)</f>
        <v>0</v>
      </c>
      <c r="BJ328" s="18" t="s">
        <v>77</v>
      </c>
      <c r="BK328" s="144">
        <f>ROUND(I328*H328,2)</f>
        <v>0</v>
      </c>
      <c r="BL328" s="18" t="s">
        <v>259</v>
      </c>
      <c r="BM328" s="143" t="s">
        <v>551</v>
      </c>
    </row>
    <row r="329" spans="2:65" s="1" customFormat="1" ht="11.25">
      <c r="B329" s="33"/>
      <c r="D329" s="145" t="s">
        <v>169</v>
      </c>
      <c r="F329" s="146" t="s">
        <v>549</v>
      </c>
      <c r="I329" s="147"/>
      <c r="L329" s="33"/>
      <c r="M329" s="148"/>
      <c r="T329" s="54"/>
      <c r="AT329" s="18" t="s">
        <v>169</v>
      </c>
      <c r="AU329" s="18" t="s">
        <v>79</v>
      </c>
    </row>
    <row r="330" spans="2:65" s="1" customFormat="1" ht="16.5" customHeight="1">
      <c r="B330" s="33"/>
      <c r="C330" s="132" t="s">
        <v>552</v>
      </c>
      <c r="D330" s="132" t="s">
        <v>162</v>
      </c>
      <c r="E330" s="133" t="s">
        <v>553</v>
      </c>
      <c r="F330" s="134" t="s">
        <v>554</v>
      </c>
      <c r="G330" s="135" t="s">
        <v>550</v>
      </c>
      <c r="H330" s="136">
        <v>2</v>
      </c>
      <c r="I330" s="137"/>
      <c r="J330" s="138">
        <f>ROUND(I330*H330,2)</f>
        <v>0</v>
      </c>
      <c r="K330" s="134" t="s">
        <v>19</v>
      </c>
      <c r="L330" s="33"/>
      <c r="M330" s="139" t="s">
        <v>19</v>
      </c>
      <c r="N330" s="140" t="s">
        <v>40</v>
      </c>
      <c r="P330" s="141">
        <f>O330*H330</f>
        <v>0</v>
      </c>
      <c r="Q330" s="141">
        <v>0</v>
      </c>
      <c r="R330" s="141">
        <f>Q330*H330</f>
        <v>0</v>
      </c>
      <c r="S330" s="141">
        <v>0</v>
      </c>
      <c r="T330" s="142">
        <f>S330*H330</f>
        <v>0</v>
      </c>
      <c r="AR330" s="143" t="s">
        <v>259</v>
      </c>
      <c r="AT330" s="143" t="s">
        <v>162</v>
      </c>
      <c r="AU330" s="143" t="s">
        <v>79</v>
      </c>
      <c r="AY330" s="18" t="s">
        <v>160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77</v>
      </c>
      <c r="BK330" s="144">
        <f>ROUND(I330*H330,2)</f>
        <v>0</v>
      </c>
      <c r="BL330" s="18" t="s">
        <v>259</v>
      </c>
      <c r="BM330" s="143" t="s">
        <v>555</v>
      </c>
    </row>
    <row r="331" spans="2:65" s="1" customFormat="1" ht="11.25">
      <c r="B331" s="33"/>
      <c r="D331" s="145" t="s">
        <v>169</v>
      </c>
      <c r="F331" s="146" t="s">
        <v>554</v>
      </c>
      <c r="I331" s="147"/>
      <c r="L331" s="33"/>
      <c r="M331" s="148"/>
      <c r="T331" s="54"/>
      <c r="AT331" s="18" t="s">
        <v>169</v>
      </c>
      <c r="AU331" s="18" t="s">
        <v>79</v>
      </c>
    </row>
    <row r="332" spans="2:65" s="1" customFormat="1" ht="16.5" customHeight="1">
      <c r="B332" s="33"/>
      <c r="C332" s="132" t="s">
        <v>556</v>
      </c>
      <c r="D332" s="132" t="s">
        <v>162</v>
      </c>
      <c r="E332" s="133" t="s">
        <v>557</v>
      </c>
      <c r="F332" s="134" t="s">
        <v>558</v>
      </c>
      <c r="G332" s="135" t="s">
        <v>550</v>
      </c>
      <c r="H332" s="136">
        <v>1</v>
      </c>
      <c r="I332" s="137"/>
      <c r="J332" s="138">
        <f>ROUND(I332*H332,2)</f>
        <v>0</v>
      </c>
      <c r="K332" s="134" t="s">
        <v>19</v>
      </c>
      <c r="L332" s="33"/>
      <c r="M332" s="139" t="s">
        <v>19</v>
      </c>
      <c r="N332" s="140" t="s">
        <v>40</v>
      </c>
      <c r="P332" s="141">
        <f>O332*H332</f>
        <v>0</v>
      </c>
      <c r="Q332" s="141">
        <v>0</v>
      </c>
      <c r="R332" s="141">
        <f>Q332*H332</f>
        <v>0</v>
      </c>
      <c r="S332" s="141">
        <v>0</v>
      </c>
      <c r="T332" s="142">
        <f>S332*H332</f>
        <v>0</v>
      </c>
      <c r="AR332" s="143" t="s">
        <v>259</v>
      </c>
      <c r="AT332" s="143" t="s">
        <v>162</v>
      </c>
      <c r="AU332" s="143" t="s">
        <v>79</v>
      </c>
      <c r="AY332" s="18" t="s">
        <v>160</v>
      </c>
      <c r="BE332" s="144">
        <f>IF(N332="základní",J332,0)</f>
        <v>0</v>
      </c>
      <c r="BF332" s="144">
        <f>IF(N332="snížená",J332,0)</f>
        <v>0</v>
      </c>
      <c r="BG332" s="144">
        <f>IF(N332="zákl. přenesená",J332,0)</f>
        <v>0</v>
      </c>
      <c r="BH332" s="144">
        <f>IF(N332="sníž. přenesená",J332,0)</f>
        <v>0</v>
      </c>
      <c r="BI332" s="144">
        <f>IF(N332="nulová",J332,0)</f>
        <v>0</v>
      </c>
      <c r="BJ332" s="18" t="s">
        <v>77</v>
      </c>
      <c r="BK332" s="144">
        <f>ROUND(I332*H332,2)</f>
        <v>0</v>
      </c>
      <c r="BL332" s="18" t="s">
        <v>259</v>
      </c>
      <c r="BM332" s="143" t="s">
        <v>559</v>
      </c>
    </row>
    <row r="333" spans="2:65" s="1" customFormat="1" ht="11.25">
      <c r="B333" s="33"/>
      <c r="D333" s="145" t="s">
        <v>169</v>
      </c>
      <c r="F333" s="146" t="s">
        <v>558</v>
      </c>
      <c r="I333" s="147"/>
      <c r="L333" s="33"/>
      <c r="M333" s="148"/>
      <c r="T333" s="54"/>
      <c r="AT333" s="18" t="s">
        <v>169</v>
      </c>
      <c r="AU333" s="18" t="s">
        <v>79</v>
      </c>
    </row>
    <row r="334" spans="2:65" s="1" customFormat="1" ht="16.5" customHeight="1">
      <c r="B334" s="33"/>
      <c r="C334" s="132" t="s">
        <v>560</v>
      </c>
      <c r="D334" s="132" t="s">
        <v>162</v>
      </c>
      <c r="E334" s="133" t="s">
        <v>561</v>
      </c>
      <c r="F334" s="134" t="s">
        <v>562</v>
      </c>
      <c r="G334" s="135" t="s">
        <v>233</v>
      </c>
      <c r="H334" s="136">
        <v>65.266000000000005</v>
      </c>
      <c r="I334" s="137"/>
      <c r="J334" s="138">
        <f>ROUND(I334*H334,2)</f>
        <v>0</v>
      </c>
      <c r="K334" s="134" t="s">
        <v>166</v>
      </c>
      <c r="L334" s="33"/>
      <c r="M334" s="139" t="s">
        <v>19</v>
      </c>
      <c r="N334" s="140" t="s">
        <v>40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268</v>
      </c>
      <c r="AT334" s="143" t="s">
        <v>162</v>
      </c>
      <c r="AU334" s="143" t="s">
        <v>79</v>
      </c>
      <c r="AY334" s="18" t="s">
        <v>160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8" t="s">
        <v>77</v>
      </c>
      <c r="BK334" s="144">
        <f>ROUND(I334*H334,2)</f>
        <v>0</v>
      </c>
      <c r="BL334" s="18" t="s">
        <v>268</v>
      </c>
      <c r="BM334" s="143" t="s">
        <v>563</v>
      </c>
    </row>
    <row r="335" spans="2:65" s="1" customFormat="1" ht="29.25">
      <c r="B335" s="33"/>
      <c r="D335" s="145" t="s">
        <v>169</v>
      </c>
      <c r="F335" s="146" t="s">
        <v>564</v>
      </c>
      <c r="I335" s="147"/>
      <c r="L335" s="33"/>
      <c r="M335" s="148"/>
      <c r="T335" s="54"/>
      <c r="AT335" s="18" t="s">
        <v>169</v>
      </c>
      <c r="AU335" s="18" t="s">
        <v>79</v>
      </c>
    </row>
    <row r="336" spans="2:65" s="12" customFormat="1" ht="11.25">
      <c r="B336" s="149"/>
      <c r="D336" s="145" t="s">
        <v>171</v>
      </c>
      <c r="E336" s="150" t="s">
        <v>19</v>
      </c>
      <c r="F336" s="151" t="s">
        <v>565</v>
      </c>
      <c r="H336" s="152">
        <v>65.266000000000005</v>
      </c>
      <c r="I336" s="153"/>
      <c r="L336" s="149"/>
      <c r="M336" s="154"/>
      <c r="T336" s="155"/>
      <c r="AT336" s="150" t="s">
        <v>171</v>
      </c>
      <c r="AU336" s="150" t="s">
        <v>79</v>
      </c>
      <c r="AV336" s="12" t="s">
        <v>79</v>
      </c>
      <c r="AW336" s="12" t="s">
        <v>31</v>
      </c>
      <c r="AX336" s="12" t="s">
        <v>69</v>
      </c>
      <c r="AY336" s="150" t="s">
        <v>160</v>
      </c>
    </row>
    <row r="337" spans="2:65" s="13" customFormat="1" ht="11.25">
      <c r="B337" s="156"/>
      <c r="D337" s="145" t="s">
        <v>171</v>
      </c>
      <c r="E337" s="157" t="s">
        <v>19</v>
      </c>
      <c r="F337" s="158" t="s">
        <v>184</v>
      </c>
      <c r="H337" s="159">
        <v>65.266000000000005</v>
      </c>
      <c r="I337" s="160"/>
      <c r="L337" s="156"/>
      <c r="M337" s="161"/>
      <c r="T337" s="162"/>
      <c r="AT337" s="157" t="s">
        <v>171</v>
      </c>
      <c r="AU337" s="157" t="s">
        <v>79</v>
      </c>
      <c r="AV337" s="13" t="s">
        <v>167</v>
      </c>
      <c r="AW337" s="13" t="s">
        <v>31</v>
      </c>
      <c r="AX337" s="13" t="s">
        <v>77</v>
      </c>
      <c r="AY337" s="157" t="s">
        <v>160</v>
      </c>
    </row>
    <row r="338" spans="2:65" s="1" customFormat="1" ht="24.2" customHeight="1">
      <c r="B338" s="33"/>
      <c r="C338" s="132" t="s">
        <v>566</v>
      </c>
      <c r="D338" s="132" t="s">
        <v>162</v>
      </c>
      <c r="E338" s="133" t="s">
        <v>358</v>
      </c>
      <c r="F338" s="134" t="s">
        <v>359</v>
      </c>
      <c r="G338" s="135" t="s">
        <v>233</v>
      </c>
      <c r="H338" s="136">
        <v>214.35900000000001</v>
      </c>
      <c r="I338" s="137"/>
      <c r="J338" s="138">
        <f>ROUND(I338*H338,2)</f>
        <v>0</v>
      </c>
      <c r="K338" s="134" t="s">
        <v>166</v>
      </c>
      <c r="L338" s="33"/>
      <c r="M338" s="139" t="s">
        <v>19</v>
      </c>
      <c r="N338" s="140" t="s">
        <v>40</v>
      </c>
      <c r="P338" s="141">
        <f>O338*H338</f>
        <v>0</v>
      </c>
      <c r="Q338" s="141">
        <v>0</v>
      </c>
      <c r="R338" s="141">
        <f>Q338*H338</f>
        <v>0</v>
      </c>
      <c r="S338" s="141">
        <v>0</v>
      </c>
      <c r="T338" s="142">
        <f>S338*H338</f>
        <v>0</v>
      </c>
      <c r="AR338" s="143" t="s">
        <v>268</v>
      </c>
      <c r="AT338" s="143" t="s">
        <v>162</v>
      </c>
      <c r="AU338" s="143" t="s">
        <v>79</v>
      </c>
      <c r="AY338" s="18" t="s">
        <v>160</v>
      </c>
      <c r="BE338" s="144">
        <f>IF(N338="základní",J338,0)</f>
        <v>0</v>
      </c>
      <c r="BF338" s="144">
        <f>IF(N338="snížená",J338,0)</f>
        <v>0</v>
      </c>
      <c r="BG338" s="144">
        <f>IF(N338="zákl. přenesená",J338,0)</f>
        <v>0</v>
      </c>
      <c r="BH338" s="144">
        <f>IF(N338="sníž. přenesená",J338,0)</f>
        <v>0</v>
      </c>
      <c r="BI338" s="144">
        <f>IF(N338="nulová",J338,0)</f>
        <v>0</v>
      </c>
      <c r="BJ338" s="18" t="s">
        <v>77</v>
      </c>
      <c r="BK338" s="144">
        <f>ROUND(I338*H338,2)</f>
        <v>0</v>
      </c>
      <c r="BL338" s="18" t="s">
        <v>268</v>
      </c>
      <c r="BM338" s="143" t="s">
        <v>567</v>
      </c>
    </row>
    <row r="339" spans="2:65" s="1" customFormat="1" ht="39">
      <c r="B339" s="33"/>
      <c r="D339" s="145" t="s">
        <v>169</v>
      </c>
      <c r="F339" s="146" t="s">
        <v>361</v>
      </c>
      <c r="I339" s="147"/>
      <c r="L339" s="33"/>
      <c r="M339" s="148"/>
      <c r="T339" s="54"/>
      <c r="AT339" s="18" t="s">
        <v>169</v>
      </c>
      <c r="AU339" s="18" t="s">
        <v>79</v>
      </c>
    </row>
    <row r="340" spans="2:65" s="12" customFormat="1" ht="11.25">
      <c r="B340" s="149"/>
      <c r="D340" s="145" t="s">
        <v>171</v>
      </c>
      <c r="E340" s="150" t="s">
        <v>19</v>
      </c>
      <c r="F340" s="151" t="s">
        <v>568</v>
      </c>
      <c r="H340" s="152">
        <v>42</v>
      </c>
      <c r="I340" s="153"/>
      <c r="L340" s="149"/>
      <c r="M340" s="154"/>
      <c r="T340" s="155"/>
      <c r="AT340" s="150" t="s">
        <v>171</v>
      </c>
      <c r="AU340" s="150" t="s">
        <v>79</v>
      </c>
      <c r="AV340" s="12" t="s">
        <v>79</v>
      </c>
      <c r="AW340" s="12" t="s">
        <v>31</v>
      </c>
      <c r="AX340" s="12" t="s">
        <v>69</v>
      </c>
      <c r="AY340" s="150" t="s">
        <v>160</v>
      </c>
    </row>
    <row r="341" spans="2:65" s="12" customFormat="1" ht="11.25">
      <c r="B341" s="149"/>
      <c r="D341" s="145" t="s">
        <v>171</v>
      </c>
      <c r="E341" s="150" t="s">
        <v>19</v>
      </c>
      <c r="F341" s="151" t="s">
        <v>569</v>
      </c>
      <c r="H341" s="152">
        <v>16.632000000000001</v>
      </c>
      <c r="I341" s="153"/>
      <c r="L341" s="149"/>
      <c r="M341" s="154"/>
      <c r="T341" s="155"/>
      <c r="AT341" s="150" t="s">
        <v>171</v>
      </c>
      <c r="AU341" s="150" t="s">
        <v>79</v>
      </c>
      <c r="AV341" s="12" t="s">
        <v>79</v>
      </c>
      <c r="AW341" s="12" t="s">
        <v>31</v>
      </c>
      <c r="AX341" s="12" t="s">
        <v>69</v>
      </c>
      <c r="AY341" s="150" t="s">
        <v>160</v>
      </c>
    </row>
    <row r="342" spans="2:65" s="12" customFormat="1" ht="11.25">
      <c r="B342" s="149"/>
      <c r="D342" s="145" t="s">
        <v>171</v>
      </c>
      <c r="E342" s="150" t="s">
        <v>19</v>
      </c>
      <c r="F342" s="151" t="s">
        <v>570</v>
      </c>
      <c r="H342" s="152">
        <v>5.875</v>
      </c>
      <c r="I342" s="153"/>
      <c r="L342" s="149"/>
      <c r="M342" s="154"/>
      <c r="T342" s="155"/>
      <c r="AT342" s="150" t="s">
        <v>171</v>
      </c>
      <c r="AU342" s="150" t="s">
        <v>79</v>
      </c>
      <c r="AV342" s="12" t="s">
        <v>79</v>
      </c>
      <c r="AW342" s="12" t="s">
        <v>31</v>
      </c>
      <c r="AX342" s="12" t="s">
        <v>69</v>
      </c>
      <c r="AY342" s="150" t="s">
        <v>160</v>
      </c>
    </row>
    <row r="343" spans="2:65" s="12" customFormat="1" ht="11.25">
      <c r="B343" s="149"/>
      <c r="D343" s="145" t="s">
        <v>171</v>
      </c>
      <c r="E343" s="150" t="s">
        <v>19</v>
      </c>
      <c r="F343" s="151" t="s">
        <v>571</v>
      </c>
      <c r="H343" s="152">
        <v>6.6</v>
      </c>
      <c r="I343" s="153"/>
      <c r="L343" s="149"/>
      <c r="M343" s="154"/>
      <c r="T343" s="155"/>
      <c r="AT343" s="150" t="s">
        <v>171</v>
      </c>
      <c r="AU343" s="150" t="s">
        <v>79</v>
      </c>
      <c r="AV343" s="12" t="s">
        <v>79</v>
      </c>
      <c r="AW343" s="12" t="s">
        <v>31</v>
      </c>
      <c r="AX343" s="12" t="s">
        <v>69</v>
      </c>
      <c r="AY343" s="150" t="s">
        <v>160</v>
      </c>
    </row>
    <row r="344" spans="2:65" s="12" customFormat="1" ht="11.25">
      <c r="B344" s="149"/>
      <c r="D344" s="145" t="s">
        <v>171</v>
      </c>
      <c r="E344" s="150" t="s">
        <v>19</v>
      </c>
      <c r="F344" s="151" t="s">
        <v>572</v>
      </c>
      <c r="H344" s="152">
        <v>4.62</v>
      </c>
      <c r="I344" s="153"/>
      <c r="L344" s="149"/>
      <c r="M344" s="154"/>
      <c r="T344" s="155"/>
      <c r="AT344" s="150" t="s">
        <v>171</v>
      </c>
      <c r="AU344" s="150" t="s">
        <v>79</v>
      </c>
      <c r="AV344" s="12" t="s">
        <v>79</v>
      </c>
      <c r="AW344" s="12" t="s">
        <v>31</v>
      </c>
      <c r="AX344" s="12" t="s">
        <v>69</v>
      </c>
      <c r="AY344" s="150" t="s">
        <v>160</v>
      </c>
    </row>
    <row r="345" spans="2:65" s="12" customFormat="1" ht="11.25">
      <c r="B345" s="149"/>
      <c r="D345" s="145" t="s">
        <v>171</v>
      </c>
      <c r="E345" s="150" t="s">
        <v>19</v>
      </c>
      <c r="F345" s="151" t="s">
        <v>573</v>
      </c>
      <c r="H345" s="152">
        <v>8.1</v>
      </c>
      <c r="I345" s="153"/>
      <c r="L345" s="149"/>
      <c r="M345" s="154"/>
      <c r="T345" s="155"/>
      <c r="AT345" s="150" t="s">
        <v>171</v>
      </c>
      <c r="AU345" s="150" t="s">
        <v>79</v>
      </c>
      <c r="AV345" s="12" t="s">
        <v>79</v>
      </c>
      <c r="AW345" s="12" t="s">
        <v>31</v>
      </c>
      <c r="AX345" s="12" t="s">
        <v>69</v>
      </c>
      <c r="AY345" s="150" t="s">
        <v>160</v>
      </c>
    </row>
    <row r="346" spans="2:65" s="12" customFormat="1" ht="11.25">
      <c r="B346" s="149"/>
      <c r="D346" s="145" t="s">
        <v>171</v>
      </c>
      <c r="E346" s="150" t="s">
        <v>19</v>
      </c>
      <c r="F346" s="151" t="s">
        <v>574</v>
      </c>
      <c r="H346" s="152">
        <v>130.53200000000001</v>
      </c>
      <c r="I346" s="153"/>
      <c r="L346" s="149"/>
      <c r="M346" s="154"/>
      <c r="T346" s="155"/>
      <c r="AT346" s="150" t="s">
        <v>171</v>
      </c>
      <c r="AU346" s="150" t="s">
        <v>79</v>
      </c>
      <c r="AV346" s="12" t="s">
        <v>79</v>
      </c>
      <c r="AW346" s="12" t="s">
        <v>31</v>
      </c>
      <c r="AX346" s="12" t="s">
        <v>69</v>
      </c>
      <c r="AY346" s="150" t="s">
        <v>160</v>
      </c>
    </row>
    <row r="347" spans="2:65" s="13" customFormat="1" ht="11.25">
      <c r="B347" s="156"/>
      <c r="D347" s="145" t="s">
        <v>171</v>
      </c>
      <c r="E347" s="157" t="s">
        <v>19</v>
      </c>
      <c r="F347" s="158" t="s">
        <v>184</v>
      </c>
      <c r="H347" s="159">
        <v>214.35900000000001</v>
      </c>
      <c r="I347" s="160"/>
      <c r="L347" s="156"/>
      <c r="M347" s="161"/>
      <c r="T347" s="162"/>
      <c r="AT347" s="157" t="s">
        <v>171</v>
      </c>
      <c r="AU347" s="157" t="s">
        <v>79</v>
      </c>
      <c r="AV347" s="13" t="s">
        <v>167</v>
      </c>
      <c r="AW347" s="13" t="s">
        <v>31</v>
      </c>
      <c r="AX347" s="13" t="s">
        <v>77</v>
      </c>
      <c r="AY347" s="157" t="s">
        <v>160</v>
      </c>
    </row>
    <row r="348" spans="2:65" s="1" customFormat="1" ht="16.5" customHeight="1">
      <c r="B348" s="33"/>
      <c r="C348" s="132" t="s">
        <v>575</v>
      </c>
      <c r="D348" s="132" t="s">
        <v>162</v>
      </c>
      <c r="E348" s="133" t="s">
        <v>576</v>
      </c>
      <c r="F348" s="134" t="s">
        <v>577</v>
      </c>
      <c r="G348" s="135" t="s">
        <v>233</v>
      </c>
      <c r="H348" s="136">
        <v>2601.67</v>
      </c>
      <c r="I348" s="137"/>
      <c r="J348" s="138">
        <f>ROUND(I348*H348,2)</f>
        <v>0</v>
      </c>
      <c r="K348" s="134" t="s">
        <v>166</v>
      </c>
      <c r="L348" s="33"/>
      <c r="M348" s="139" t="s">
        <v>19</v>
      </c>
      <c r="N348" s="140" t="s">
        <v>40</v>
      </c>
      <c r="P348" s="141">
        <f>O348*H348</f>
        <v>0</v>
      </c>
      <c r="Q348" s="141">
        <v>0</v>
      </c>
      <c r="R348" s="141">
        <f>Q348*H348</f>
        <v>0</v>
      </c>
      <c r="S348" s="141">
        <v>0</v>
      </c>
      <c r="T348" s="142">
        <f>S348*H348</f>
        <v>0</v>
      </c>
      <c r="AR348" s="143" t="s">
        <v>268</v>
      </c>
      <c r="AT348" s="143" t="s">
        <v>162</v>
      </c>
      <c r="AU348" s="143" t="s">
        <v>79</v>
      </c>
      <c r="AY348" s="18" t="s">
        <v>160</v>
      </c>
      <c r="BE348" s="144">
        <f>IF(N348="základní",J348,0)</f>
        <v>0</v>
      </c>
      <c r="BF348" s="144">
        <f>IF(N348="snížená",J348,0)</f>
        <v>0</v>
      </c>
      <c r="BG348" s="144">
        <f>IF(N348="zákl. přenesená",J348,0)</f>
        <v>0</v>
      </c>
      <c r="BH348" s="144">
        <f>IF(N348="sníž. přenesená",J348,0)</f>
        <v>0</v>
      </c>
      <c r="BI348" s="144">
        <f>IF(N348="nulová",J348,0)</f>
        <v>0</v>
      </c>
      <c r="BJ348" s="18" t="s">
        <v>77</v>
      </c>
      <c r="BK348" s="144">
        <f>ROUND(I348*H348,2)</f>
        <v>0</v>
      </c>
      <c r="BL348" s="18" t="s">
        <v>268</v>
      </c>
      <c r="BM348" s="143" t="s">
        <v>578</v>
      </c>
    </row>
    <row r="349" spans="2:65" s="1" customFormat="1" ht="29.25">
      <c r="B349" s="33"/>
      <c r="D349" s="145" t="s">
        <v>169</v>
      </c>
      <c r="F349" s="146" t="s">
        <v>579</v>
      </c>
      <c r="I349" s="147"/>
      <c r="L349" s="33"/>
      <c r="M349" s="148"/>
      <c r="T349" s="54"/>
      <c r="AT349" s="18" t="s">
        <v>169</v>
      </c>
      <c r="AU349" s="18" t="s">
        <v>79</v>
      </c>
    </row>
    <row r="350" spans="2:65" s="12" customFormat="1" ht="11.25">
      <c r="B350" s="149"/>
      <c r="D350" s="145" t="s">
        <v>171</v>
      </c>
      <c r="E350" s="150" t="s">
        <v>19</v>
      </c>
      <c r="F350" s="151" t="s">
        <v>580</v>
      </c>
      <c r="H350" s="152">
        <v>2601.67</v>
      </c>
      <c r="I350" s="153"/>
      <c r="L350" s="149"/>
      <c r="M350" s="154"/>
      <c r="T350" s="155"/>
      <c r="AT350" s="150" t="s">
        <v>171</v>
      </c>
      <c r="AU350" s="150" t="s">
        <v>79</v>
      </c>
      <c r="AV350" s="12" t="s">
        <v>79</v>
      </c>
      <c r="AW350" s="12" t="s">
        <v>31</v>
      </c>
      <c r="AX350" s="12" t="s">
        <v>69</v>
      </c>
      <c r="AY350" s="150" t="s">
        <v>160</v>
      </c>
    </row>
    <row r="351" spans="2:65" s="13" customFormat="1" ht="11.25">
      <c r="B351" s="156"/>
      <c r="D351" s="145" t="s">
        <v>171</v>
      </c>
      <c r="E351" s="157" t="s">
        <v>19</v>
      </c>
      <c r="F351" s="158" t="s">
        <v>184</v>
      </c>
      <c r="H351" s="159">
        <v>2601.67</v>
      </c>
      <c r="I351" s="160"/>
      <c r="L351" s="156"/>
      <c r="M351" s="161"/>
      <c r="T351" s="162"/>
      <c r="AT351" s="157" t="s">
        <v>171</v>
      </c>
      <c r="AU351" s="157" t="s">
        <v>79</v>
      </c>
      <c r="AV351" s="13" t="s">
        <v>167</v>
      </c>
      <c r="AW351" s="13" t="s">
        <v>31</v>
      </c>
      <c r="AX351" s="13" t="s">
        <v>77</v>
      </c>
      <c r="AY351" s="157" t="s">
        <v>160</v>
      </c>
    </row>
    <row r="352" spans="2:65" s="1" customFormat="1" ht="24.2" customHeight="1">
      <c r="B352" s="33"/>
      <c r="C352" s="132" t="s">
        <v>581</v>
      </c>
      <c r="D352" s="132" t="s">
        <v>162</v>
      </c>
      <c r="E352" s="133" t="s">
        <v>266</v>
      </c>
      <c r="F352" s="134" t="s">
        <v>267</v>
      </c>
      <c r="G352" s="135" t="s">
        <v>233</v>
      </c>
      <c r="H352" s="136">
        <v>31026.47</v>
      </c>
      <c r="I352" s="137"/>
      <c r="J352" s="138">
        <f>ROUND(I352*H352,2)</f>
        <v>0</v>
      </c>
      <c r="K352" s="134" t="s">
        <v>166</v>
      </c>
      <c r="L352" s="33"/>
      <c r="M352" s="139" t="s">
        <v>19</v>
      </c>
      <c r="N352" s="140" t="s">
        <v>40</v>
      </c>
      <c r="P352" s="141">
        <f>O352*H352</f>
        <v>0</v>
      </c>
      <c r="Q352" s="141">
        <v>0</v>
      </c>
      <c r="R352" s="141">
        <f>Q352*H352</f>
        <v>0</v>
      </c>
      <c r="S352" s="141">
        <v>0</v>
      </c>
      <c r="T352" s="142">
        <f>S352*H352</f>
        <v>0</v>
      </c>
      <c r="AR352" s="143" t="s">
        <v>167</v>
      </c>
      <c r="AT352" s="143" t="s">
        <v>162</v>
      </c>
      <c r="AU352" s="143" t="s">
        <v>79</v>
      </c>
      <c r="AY352" s="18" t="s">
        <v>160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8" t="s">
        <v>77</v>
      </c>
      <c r="BK352" s="144">
        <f>ROUND(I352*H352,2)</f>
        <v>0</v>
      </c>
      <c r="BL352" s="18" t="s">
        <v>167</v>
      </c>
      <c r="BM352" s="143" t="s">
        <v>582</v>
      </c>
    </row>
    <row r="353" spans="2:51" s="1" customFormat="1" ht="29.25">
      <c r="B353" s="33"/>
      <c r="D353" s="145" t="s">
        <v>169</v>
      </c>
      <c r="F353" s="146" t="s">
        <v>270</v>
      </c>
      <c r="I353" s="147"/>
      <c r="L353" s="33"/>
      <c r="M353" s="148"/>
      <c r="T353" s="54"/>
      <c r="AT353" s="18" t="s">
        <v>169</v>
      </c>
      <c r="AU353" s="18" t="s">
        <v>79</v>
      </c>
    </row>
    <row r="354" spans="2:51" s="12" customFormat="1" ht="11.25">
      <c r="B354" s="149"/>
      <c r="D354" s="145" t="s">
        <v>171</v>
      </c>
      <c r="E354" s="150" t="s">
        <v>19</v>
      </c>
      <c r="F354" s="151" t="s">
        <v>583</v>
      </c>
      <c r="H354" s="152">
        <v>14880.42</v>
      </c>
      <c r="I354" s="153"/>
      <c r="L354" s="149"/>
      <c r="M354" s="154"/>
      <c r="T354" s="155"/>
      <c r="AT354" s="150" t="s">
        <v>171</v>
      </c>
      <c r="AU354" s="150" t="s">
        <v>79</v>
      </c>
      <c r="AV354" s="12" t="s">
        <v>79</v>
      </c>
      <c r="AW354" s="12" t="s">
        <v>31</v>
      </c>
      <c r="AX354" s="12" t="s">
        <v>69</v>
      </c>
      <c r="AY354" s="150" t="s">
        <v>160</v>
      </c>
    </row>
    <row r="355" spans="2:51" s="12" customFormat="1" ht="11.25">
      <c r="B355" s="149"/>
      <c r="D355" s="145" t="s">
        <v>171</v>
      </c>
      <c r="E355" s="150" t="s">
        <v>19</v>
      </c>
      <c r="F355" s="151" t="s">
        <v>584</v>
      </c>
      <c r="H355" s="152">
        <v>13544.38</v>
      </c>
      <c r="I355" s="153"/>
      <c r="L355" s="149"/>
      <c r="M355" s="154"/>
      <c r="T355" s="155"/>
      <c r="AT355" s="150" t="s">
        <v>171</v>
      </c>
      <c r="AU355" s="150" t="s">
        <v>79</v>
      </c>
      <c r="AV355" s="12" t="s">
        <v>79</v>
      </c>
      <c r="AW355" s="12" t="s">
        <v>31</v>
      </c>
      <c r="AX355" s="12" t="s">
        <v>69</v>
      </c>
      <c r="AY355" s="150" t="s">
        <v>160</v>
      </c>
    </row>
    <row r="356" spans="2:51" s="12" customFormat="1" ht="11.25">
      <c r="B356" s="149"/>
      <c r="D356" s="145" t="s">
        <v>171</v>
      </c>
      <c r="E356" s="150" t="s">
        <v>19</v>
      </c>
      <c r="F356" s="151" t="s">
        <v>580</v>
      </c>
      <c r="H356" s="152">
        <v>2601.67</v>
      </c>
      <c r="I356" s="153"/>
      <c r="L356" s="149"/>
      <c r="M356" s="154"/>
      <c r="T356" s="155"/>
      <c r="AT356" s="150" t="s">
        <v>171</v>
      </c>
      <c r="AU356" s="150" t="s">
        <v>79</v>
      </c>
      <c r="AV356" s="12" t="s">
        <v>79</v>
      </c>
      <c r="AW356" s="12" t="s">
        <v>31</v>
      </c>
      <c r="AX356" s="12" t="s">
        <v>69</v>
      </c>
      <c r="AY356" s="150" t="s">
        <v>160</v>
      </c>
    </row>
    <row r="357" spans="2:51" s="13" customFormat="1" ht="11.25">
      <c r="B357" s="156"/>
      <c r="D357" s="145" t="s">
        <v>171</v>
      </c>
      <c r="E357" s="157" t="s">
        <v>19</v>
      </c>
      <c r="F357" s="158" t="s">
        <v>184</v>
      </c>
      <c r="H357" s="159">
        <v>31026.47</v>
      </c>
      <c r="I357" s="160"/>
      <c r="L357" s="156"/>
      <c r="M357" s="186"/>
      <c r="N357" s="187"/>
      <c r="O357" s="187"/>
      <c r="P357" s="187"/>
      <c r="Q357" s="187"/>
      <c r="R357" s="187"/>
      <c r="S357" s="187"/>
      <c r="T357" s="188"/>
      <c r="AT357" s="157" t="s">
        <v>171</v>
      </c>
      <c r="AU357" s="157" t="s">
        <v>79</v>
      </c>
      <c r="AV357" s="13" t="s">
        <v>167</v>
      </c>
      <c r="AW357" s="13" t="s">
        <v>31</v>
      </c>
      <c r="AX357" s="13" t="s">
        <v>77</v>
      </c>
      <c r="AY357" s="157" t="s">
        <v>160</v>
      </c>
    </row>
    <row r="358" spans="2:51" s="1" customFormat="1" ht="6.95" customHeight="1">
      <c r="B358" s="42"/>
      <c r="C358" s="43"/>
      <c r="D358" s="43"/>
      <c r="E358" s="43"/>
      <c r="F358" s="43"/>
      <c r="G358" s="43"/>
      <c r="H358" s="43"/>
      <c r="I358" s="43"/>
      <c r="J358" s="43"/>
      <c r="K358" s="43"/>
      <c r="L358" s="33"/>
    </row>
  </sheetData>
  <sheetProtection algorithmName="SHA-512" hashValue="HbGusEK4Ye211eQXBaUmuixmjktxx9daacXYQJEzri9ixvzq4VS41xpT0CStaOayUwi3U2Ho03+WWqp/vM+KJg==" saltValue="GK9smCtzUK/Yl2WC2++gXhE6/iZAv6FlAzPVyfMh94raVyibObaBucUoSphtJs+kJnSEk2yg8JZswXK39KJEcw==" spinCount="100000" sheet="1" objects="1" scenarios="1" formatColumns="0" formatRows="0" autoFilter="0"/>
  <autoFilter ref="C83:K357" xr:uid="{00000000-0009-0000-0000-000001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sheetPr>
    <pageSetUpPr fitToPage="1"/>
  </sheetPr>
  <dimension ref="B1:H180"/>
  <sheetViews>
    <sheetView showGridLines="0" workbookViewId="0"/>
  </sheetViews>
  <sheetFormatPr defaultRowHeight="12.7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3984</v>
      </c>
      <c r="H4" s="21"/>
    </row>
    <row r="5" spans="2:8" ht="12" customHeight="1">
      <c r="B5" s="21"/>
      <c r="C5" s="25" t="s">
        <v>13</v>
      </c>
      <c r="D5" s="307" t="s">
        <v>14</v>
      </c>
      <c r="E5" s="303"/>
      <c r="F5" s="303"/>
      <c r="H5" s="21"/>
    </row>
    <row r="6" spans="2:8" ht="36.950000000000003" customHeight="1">
      <c r="B6" s="21"/>
      <c r="C6" s="27" t="s">
        <v>16</v>
      </c>
      <c r="D6" s="304" t="s">
        <v>17</v>
      </c>
      <c r="E6" s="303"/>
      <c r="F6" s="303"/>
      <c r="H6" s="21"/>
    </row>
    <row r="7" spans="2:8" ht="16.5" customHeight="1">
      <c r="B7" s="21"/>
      <c r="C7" s="28" t="s">
        <v>23</v>
      </c>
      <c r="D7" s="50" t="str">
        <f>'Rekapitulace stavby'!AN8</f>
        <v>24. 1. 2025</v>
      </c>
      <c r="H7" s="21"/>
    </row>
    <row r="8" spans="2:8" s="1" customFormat="1" ht="10.9" customHeight="1">
      <c r="B8" s="33"/>
      <c r="H8" s="33"/>
    </row>
    <row r="9" spans="2:8" s="10" customFormat="1" ht="29.25" customHeight="1">
      <c r="B9" s="112"/>
      <c r="C9" s="113" t="s">
        <v>50</v>
      </c>
      <c r="D9" s="114" t="s">
        <v>51</v>
      </c>
      <c r="E9" s="114" t="s">
        <v>147</v>
      </c>
      <c r="F9" s="115" t="s">
        <v>3985</v>
      </c>
      <c r="H9" s="112"/>
    </row>
    <row r="10" spans="2:8" s="1" customFormat="1" ht="26.45" customHeight="1">
      <c r="B10" s="33"/>
      <c r="C10" s="199" t="s">
        <v>101</v>
      </c>
      <c r="D10" s="199" t="s">
        <v>102</v>
      </c>
      <c r="H10" s="33"/>
    </row>
    <row r="11" spans="2:8" s="1" customFormat="1" ht="16.899999999999999" customHeight="1">
      <c r="B11" s="33"/>
      <c r="C11" s="200" t="s">
        <v>2169</v>
      </c>
      <c r="D11" s="201" t="s">
        <v>2170</v>
      </c>
      <c r="E11" s="202" t="s">
        <v>165</v>
      </c>
      <c r="F11" s="203">
        <v>1014.085</v>
      </c>
      <c r="H11" s="33"/>
    </row>
    <row r="12" spans="2:8" s="1" customFormat="1" ht="16.899999999999999" customHeight="1">
      <c r="B12" s="33"/>
      <c r="C12" s="204" t="s">
        <v>19</v>
      </c>
      <c r="D12" s="204" t="s">
        <v>2217</v>
      </c>
      <c r="E12" s="18" t="s">
        <v>19</v>
      </c>
      <c r="F12" s="205">
        <v>1467.75</v>
      </c>
      <c r="H12" s="33"/>
    </row>
    <row r="13" spans="2:8" s="1" customFormat="1" ht="16.899999999999999" customHeight="1">
      <c r="B13" s="33"/>
      <c r="C13" s="204" t="s">
        <v>19</v>
      </c>
      <c r="D13" s="204" t="s">
        <v>2218</v>
      </c>
      <c r="E13" s="18" t="s">
        <v>19</v>
      </c>
      <c r="F13" s="205">
        <v>-265.68</v>
      </c>
      <c r="H13" s="33"/>
    </row>
    <row r="14" spans="2:8" s="1" customFormat="1" ht="16.899999999999999" customHeight="1">
      <c r="B14" s="33"/>
      <c r="C14" s="204" t="s">
        <v>19</v>
      </c>
      <c r="D14" s="204" t="s">
        <v>2219</v>
      </c>
      <c r="E14" s="18" t="s">
        <v>19</v>
      </c>
      <c r="F14" s="205">
        <v>-148.185</v>
      </c>
      <c r="H14" s="33"/>
    </row>
    <row r="15" spans="2:8" s="1" customFormat="1" ht="16.899999999999999" customHeight="1">
      <c r="B15" s="33"/>
      <c r="C15" s="204" t="s">
        <v>19</v>
      </c>
      <c r="D15" s="204" t="s">
        <v>2220</v>
      </c>
      <c r="E15" s="18" t="s">
        <v>19</v>
      </c>
      <c r="F15" s="205">
        <v>-23</v>
      </c>
      <c r="H15" s="33"/>
    </row>
    <row r="16" spans="2:8" s="1" customFormat="1" ht="16.899999999999999" customHeight="1">
      <c r="B16" s="33"/>
      <c r="C16" s="204" t="s">
        <v>19</v>
      </c>
      <c r="D16" s="204" t="s">
        <v>2221</v>
      </c>
      <c r="E16" s="18" t="s">
        <v>19</v>
      </c>
      <c r="F16" s="205">
        <v>-16.8</v>
      </c>
      <c r="H16" s="33"/>
    </row>
    <row r="17" spans="2:8" s="1" customFormat="1" ht="16.899999999999999" customHeight="1">
      <c r="B17" s="33"/>
      <c r="C17" s="204" t="s">
        <v>2169</v>
      </c>
      <c r="D17" s="204" t="s">
        <v>184</v>
      </c>
      <c r="E17" s="18" t="s">
        <v>19</v>
      </c>
      <c r="F17" s="205">
        <v>1014.085</v>
      </c>
      <c r="H17" s="33"/>
    </row>
    <row r="18" spans="2:8" s="1" customFormat="1" ht="16.899999999999999" customHeight="1">
      <c r="B18" s="33"/>
      <c r="C18" s="206" t="s">
        <v>3986</v>
      </c>
      <c r="H18" s="33"/>
    </row>
    <row r="19" spans="2:8" s="1" customFormat="1" ht="16.899999999999999" customHeight="1">
      <c r="B19" s="33"/>
      <c r="C19" s="204" t="s">
        <v>2212</v>
      </c>
      <c r="D19" s="204" t="s">
        <v>2213</v>
      </c>
      <c r="E19" s="18" t="s">
        <v>165</v>
      </c>
      <c r="F19" s="205">
        <v>1014.085</v>
      </c>
      <c r="H19" s="33"/>
    </row>
    <row r="20" spans="2:8" s="1" customFormat="1" ht="16.899999999999999" customHeight="1">
      <c r="B20" s="33"/>
      <c r="C20" s="204" t="s">
        <v>2222</v>
      </c>
      <c r="D20" s="204" t="s">
        <v>2223</v>
      </c>
      <c r="E20" s="18" t="s">
        <v>165</v>
      </c>
      <c r="F20" s="205">
        <v>1014.085</v>
      </c>
      <c r="H20" s="33"/>
    </row>
    <row r="21" spans="2:8" s="1" customFormat="1" ht="16.899999999999999" customHeight="1">
      <c r="B21" s="33"/>
      <c r="C21" s="200" t="s">
        <v>2509</v>
      </c>
      <c r="D21" s="201" t="s">
        <v>2509</v>
      </c>
      <c r="E21" s="202" t="s">
        <v>19</v>
      </c>
      <c r="F21" s="203">
        <v>199.37</v>
      </c>
      <c r="H21" s="33"/>
    </row>
    <row r="22" spans="2:8" s="1" customFormat="1" ht="16.899999999999999" customHeight="1">
      <c r="B22" s="33"/>
      <c r="C22" s="204" t="s">
        <v>19</v>
      </c>
      <c r="D22" s="204" t="s">
        <v>2500</v>
      </c>
      <c r="E22" s="18" t="s">
        <v>19</v>
      </c>
      <c r="F22" s="205">
        <v>98.4</v>
      </c>
      <c r="H22" s="33"/>
    </row>
    <row r="23" spans="2:8" s="1" customFormat="1" ht="16.899999999999999" customHeight="1">
      <c r="B23" s="33"/>
      <c r="C23" s="204" t="s">
        <v>19</v>
      </c>
      <c r="D23" s="204" t="s">
        <v>2501</v>
      </c>
      <c r="E23" s="18" t="s">
        <v>19</v>
      </c>
      <c r="F23" s="205">
        <v>30.315000000000001</v>
      </c>
      <c r="H23" s="33"/>
    </row>
    <row r="24" spans="2:8" s="1" customFormat="1" ht="16.899999999999999" customHeight="1">
      <c r="B24" s="33"/>
      <c r="C24" s="204" t="s">
        <v>19</v>
      </c>
      <c r="D24" s="204" t="s">
        <v>2502</v>
      </c>
      <c r="E24" s="18" t="s">
        <v>19</v>
      </c>
      <c r="F24" s="205">
        <v>29.67</v>
      </c>
      <c r="H24" s="33"/>
    </row>
    <row r="25" spans="2:8" s="1" customFormat="1" ht="16.899999999999999" customHeight="1">
      <c r="B25" s="33"/>
      <c r="C25" s="204" t="s">
        <v>19</v>
      </c>
      <c r="D25" s="204" t="s">
        <v>2503</v>
      </c>
      <c r="E25" s="18" t="s">
        <v>19</v>
      </c>
      <c r="F25" s="205">
        <v>9.07</v>
      </c>
      <c r="H25" s="33"/>
    </row>
    <row r="26" spans="2:8" s="1" customFormat="1" ht="16.899999999999999" customHeight="1">
      <c r="B26" s="33"/>
      <c r="C26" s="204" t="s">
        <v>19</v>
      </c>
      <c r="D26" s="204" t="s">
        <v>2504</v>
      </c>
      <c r="E26" s="18" t="s">
        <v>19</v>
      </c>
      <c r="F26" s="205">
        <v>7.9480000000000004</v>
      </c>
      <c r="H26" s="33"/>
    </row>
    <row r="27" spans="2:8" s="1" customFormat="1" ht="16.899999999999999" customHeight="1">
      <c r="B27" s="33"/>
      <c r="C27" s="204" t="s">
        <v>19</v>
      </c>
      <c r="D27" s="204" t="s">
        <v>2505</v>
      </c>
      <c r="E27" s="18" t="s">
        <v>19</v>
      </c>
      <c r="F27" s="205">
        <v>3.2970000000000002</v>
      </c>
      <c r="H27" s="33"/>
    </row>
    <row r="28" spans="2:8" s="1" customFormat="1" ht="16.899999999999999" customHeight="1">
      <c r="B28" s="33"/>
      <c r="C28" s="204" t="s">
        <v>19</v>
      </c>
      <c r="D28" s="204" t="s">
        <v>2506</v>
      </c>
      <c r="E28" s="18" t="s">
        <v>19</v>
      </c>
      <c r="F28" s="205">
        <v>2.34</v>
      </c>
      <c r="H28" s="33"/>
    </row>
    <row r="29" spans="2:8" s="1" customFormat="1" ht="16.899999999999999" customHeight="1">
      <c r="B29" s="33"/>
      <c r="C29" s="204" t="s">
        <v>19</v>
      </c>
      <c r="D29" s="204" t="s">
        <v>2507</v>
      </c>
      <c r="E29" s="18" t="s">
        <v>19</v>
      </c>
      <c r="F29" s="205">
        <v>6.08</v>
      </c>
      <c r="H29" s="33"/>
    </row>
    <row r="30" spans="2:8" s="1" customFormat="1" ht="16.899999999999999" customHeight="1">
      <c r="B30" s="33"/>
      <c r="C30" s="204" t="s">
        <v>19</v>
      </c>
      <c r="D30" s="204" t="s">
        <v>2508</v>
      </c>
      <c r="E30" s="18" t="s">
        <v>19</v>
      </c>
      <c r="F30" s="205">
        <v>12.25</v>
      </c>
      <c r="H30" s="33"/>
    </row>
    <row r="31" spans="2:8" s="1" customFormat="1" ht="16.899999999999999" customHeight="1">
      <c r="B31" s="33"/>
      <c r="C31" s="204" t="s">
        <v>2509</v>
      </c>
      <c r="D31" s="204" t="s">
        <v>184</v>
      </c>
      <c r="E31" s="18" t="s">
        <v>19</v>
      </c>
      <c r="F31" s="205">
        <v>199.37</v>
      </c>
      <c r="H31" s="33"/>
    </row>
    <row r="32" spans="2:8" s="1" customFormat="1" ht="16.899999999999999" customHeight="1">
      <c r="B32" s="33"/>
      <c r="C32" s="200" t="s">
        <v>2494</v>
      </c>
      <c r="D32" s="201" t="s">
        <v>2494</v>
      </c>
      <c r="E32" s="202" t="s">
        <v>19</v>
      </c>
      <c r="F32" s="203">
        <v>88.2</v>
      </c>
      <c r="H32" s="33"/>
    </row>
    <row r="33" spans="2:8" s="1" customFormat="1" ht="16.899999999999999" customHeight="1">
      <c r="B33" s="33"/>
      <c r="C33" s="204" t="s">
        <v>19</v>
      </c>
      <c r="D33" s="204" t="s">
        <v>2492</v>
      </c>
      <c r="E33" s="18" t="s">
        <v>19</v>
      </c>
      <c r="F33" s="205">
        <v>42.21</v>
      </c>
      <c r="H33" s="33"/>
    </row>
    <row r="34" spans="2:8" s="1" customFormat="1" ht="16.899999999999999" customHeight="1">
      <c r="B34" s="33"/>
      <c r="C34" s="204" t="s">
        <v>19</v>
      </c>
      <c r="D34" s="204" t="s">
        <v>2493</v>
      </c>
      <c r="E34" s="18" t="s">
        <v>19</v>
      </c>
      <c r="F34" s="205">
        <v>45.99</v>
      </c>
      <c r="H34" s="33"/>
    </row>
    <row r="35" spans="2:8" s="1" customFormat="1" ht="16.899999999999999" customHeight="1">
      <c r="B35" s="33"/>
      <c r="C35" s="204" t="s">
        <v>2494</v>
      </c>
      <c r="D35" s="204" t="s">
        <v>184</v>
      </c>
      <c r="E35" s="18" t="s">
        <v>19</v>
      </c>
      <c r="F35" s="205">
        <v>88.2</v>
      </c>
      <c r="H35" s="33"/>
    </row>
    <row r="36" spans="2:8" s="1" customFormat="1" ht="16.899999999999999" customHeight="1">
      <c r="B36" s="33"/>
      <c r="C36" s="200" t="s">
        <v>2172</v>
      </c>
      <c r="D36" s="201" t="s">
        <v>2173</v>
      </c>
      <c r="E36" s="202" t="s">
        <v>19</v>
      </c>
      <c r="F36" s="203">
        <v>82.68</v>
      </c>
      <c r="H36" s="33"/>
    </row>
    <row r="37" spans="2:8" s="1" customFormat="1" ht="16.899999999999999" customHeight="1">
      <c r="B37" s="33"/>
      <c r="C37" s="204" t="s">
        <v>19</v>
      </c>
      <c r="D37" s="204" t="s">
        <v>2297</v>
      </c>
      <c r="E37" s="18" t="s">
        <v>19</v>
      </c>
      <c r="F37" s="205">
        <v>9.5399999999999991</v>
      </c>
      <c r="H37" s="33"/>
    </row>
    <row r="38" spans="2:8" s="1" customFormat="1" ht="16.899999999999999" customHeight="1">
      <c r="B38" s="33"/>
      <c r="C38" s="204" t="s">
        <v>19</v>
      </c>
      <c r="D38" s="204" t="s">
        <v>2298</v>
      </c>
      <c r="E38" s="18" t="s">
        <v>19</v>
      </c>
      <c r="F38" s="205">
        <v>10.8</v>
      </c>
      <c r="H38" s="33"/>
    </row>
    <row r="39" spans="2:8" s="1" customFormat="1" ht="16.899999999999999" customHeight="1">
      <c r="B39" s="33"/>
      <c r="C39" s="204" t="s">
        <v>19</v>
      </c>
      <c r="D39" s="204" t="s">
        <v>2299</v>
      </c>
      <c r="E39" s="18" t="s">
        <v>19</v>
      </c>
      <c r="F39" s="205">
        <v>24.9</v>
      </c>
      <c r="H39" s="33"/>
    </row>
    <row r="40" spans="2:8" s="1" customFormat="1" ht="16.899999999999999" customHeight="1">
      <c r="B40" s="33"/>
      <c r="C40" s="204" t="s">
        <v>19</v>
      </c>
      <c r="D40" s="204" t="s">
        <v>2300</v>
      </c>
      <c r="E40" s="18" t="s">
        <v>19</v>
      </c>
      <c r="F40" s="205">
        <v>37.44</v>
      </c>
      <c r="H40" s="33"/>
    </row>
    <row r="41" spans="2:8" s="1" customFormat="1" ht="16.899999999999999" customHeight="1">
      <c r="B41" s="33"/>
      <c r="C41" s="204" t="s">
        <v>2172</v>
      </c>
      <c r="D41" s="204" t="s">
        <v>184</v>
      </c>
      <c r="E41" s="18" t="s">
        <v>19</v>
      </c>
      <c r="F41" s="205">
        <v>82.68</v>
      </c>
      <c r="H41" s="33"/>
    </row>
    <row r="42" spans="2:8" s="1" customFormat="1" ht="16.899999999999999" customHeight="1">
      <c r="B42" s="33"/>
      <c r="C42" s="206" t="s">
        <v>3986</v>
      </c>
      <c r="H42" s="33"/>
    </row>
    <row r="43" spans="2:8" s="1" customFormat="1" ht="16.899999999999999" customHeight="1">
      <c r="B43" s="33"/>
      <c r="C43" s="204" t="s">
        <v>1370</v>
      </c>
      <c r="D43" s="204" t="s">
        <v>1371</v>
      </c>
      <c r="E43" s="18" t="s">
        <v>187</v>
      </c>
      <c r="F43" s="205">
        <v>82.68</v>
      </c>
      <c r="H43" s="33"/>
    </row>
    <row r="44" spans="2:8" s="1" customFormat="1" ht="16.899999999999999" customHeight="1">
      <c r="B44" s="33"/>
      <c r="C44" s="204" t="s">
        <v>1376</v>
      </c>
      <c r="D44" s="204" t="s">
        <v>1377</v>
      </c>
      <c r="E44" s="18" t="s">
        <v>187</v>
      </c>
      <c r="F44" s="205">
        <v>82.68</v>
      </c>
      <c r="H44" s="33"/>
    </row>
    <row r="45" spans="2:8" s="1" customFormat="1" ht="16.899999999999999" customHeight="1">
      <c r="B45" s="33"/>
      <c r="C45" s="200" t="s">
        <v>2175</v>
      </c>
      <c r="D45" s="201" t="s">
        <v>19</v>
      </c>
      <c r="E45" s="202" t="s">
        <v>19</v>
      </c>
      <c r="F45" s="203">
        <v>27.015000000000001</v>
      </c>
      <c r="H45" s="33"/>
    </row>
    <row r="46" spans="2:8" s="1" customFormat="1" ht="16.899999999999999" customHeight="1">
      <c r="B46" s="33"/>
      <c r="C46" s="204" t="s">
        <v>19</v>
      </c>
      <c r="D46" s="204" t="s">
        <v>2307</v>
      </c>
      <c r="E46" s="18" t="s">
        <v>19</v>
      </c>
      <c r="F46" s="205">
        <v>10.38</v>
      </c>
      <c r="H46" s="33"/>
    </row>
    <row r="47" spans="2:8" s="1" customFormat="1" ht="16.899999999999999" customHeight="1">
      <c r="B47" s="33"/>
      <c r="C47" s="204" t="s">
        <v>19</v>
      </c>
      <c r="D47" s="204" t="s">
        <v>2308</v>
      </c>
      <c r="E47" s="18" t="s">
        <v>19</v>
      </c>
      <c r="F47" s="205">
        <v>16.635000000000002</v>
      </c>
      <c r="H47" s="33"/>
    </row>
    <row r="48" spans="2:8" s="1" customFormat="1" ht="16.899999999999999" customHeight="1">
      <c r="B48" s="33"/>
      <c r="C48" s="204" t="s">
        <v>2175</v>
      </c>
      <c r="D48" s="204" t="s">
        <v>184</v>
      </c>
      <c r="E48" s="18" t="s">
        <v>19</v>
      </c>
      <c r="F48" s="205">
        <v>27.015000000000001</v>
      </c>
      <c r="H48" s="33"/>
    </row>
    <row r="49" spans="2:8" s="1" customFormat="1" ht="16.899999999999999" customHeight="1">
      <c r="B49" s="33"/>
      <c r="C49" s="206" t="s">
        <v>3986</v>
      </c>
      <c r="H49" s="33"/>
    </row>
    <row r="50" spans="2:8" s="1" customFormat="1" ht="16.899999999999999" customHeight="1">
      <c r="B50" s="33"/>
      <c r="C50" s="204" t="s">
        <v>1422</v>
      </c>
      <c r="D50" s="204" t="s">
        <v>1423</v>
      </c>
      <c r="E50" s="18" t="s">
        <v>187</v>
      </c>
      <c r="F50" s="205">
        <v>27.015000000000001</v>
      </c>
      <c r="H50" s="33"/>
    </row>
    <row r="51" spans="2:8" s="1" customFormat="1" ht="16.899999999999999" customHeight="1">
      <c r="B51" s="33"/>
      <c r="C51" s="204" t="s">
        <v>1428</v>
      </c>
      <c r="D51" s="204" t="s">
        <v>1429</v>
      </c>
      <c r="E51" s="18" t="s">
        <v>187</v>
      </c>
      <c r="F51" s="205">
        <v>27.015000000000001</v>
      </c>
      <c r="H51" s="33"/>
    </row>
    <row r="52" spans="2:8" s="1" customFormat="1" ht="16.899999999999999" customHeight="1">
      <c r="B52" s="33"/>
      <c r="C52" s="200" t="s">
        <v>2177</v>
      </c>
      <c r="D52" s="201" t="s">
        <v>2178</v>
      </c>
      <c r="E52" s="202" t="s">
        <v>187</v>
      </c>
      <c r="F52" s="203">
        <v>121.6</v>
      </c>
      <c r="H52" s="33"/>
    </row>
    <row r="53" spans="2:8" s="1" customFormat="1" ht="16.899999999999999" customHeight="1">
      <c r="B53" s="33"/>
      <c r="C53" s="204" t="s">
        <v>19</v>
      </c>
      <c r="D53" s="204" t="s">
        <v>2273</v>
      </c>
      <c r="E53" s="18" t="s">
        <v>19</v>
      </c>
      <c r="F53" s="205">
        <v>29.72</v>
      </c>
      <c r="H53" s="33"/>
    </row>
    <row r="54" spans="2:8" s="1" customFormat="1" ht="16.899999999999999" customHeight="1">
      <c r="B54" s="33"/>
      <c r="C54" s="204" t="s">
        <v>19</v>
      </c>
      <c r="D54" s="204" t="s">
        <v>2274</v>
      </c>
      <c r="E54" s="18" t="s">
        <v>19</v>
      </c>
      <c r="F54" s="205">
        <v>23.56</v>
      </c>
      <c r="H54" s="33"/>
    </row>
    <row r="55" spans="2:8" s="1" customFormat="1" ht="16.899999999999999" customHeight="1">
      <c r="B55" s="33"/>
      <c r="C55" s="204" t="s">
        <v>19</v>
      </c>
      <c r="D55" s="204" t="s">
        <v>2275</v>
      </c>
      <c r="E55" s="18" t="s">
        <v>19</v>
      </c>
      <c r="F55" s="205">
        <v>16.12</v>
      </c>
      <c r="H55" s="33"/>
    </row>
    <row r="56" spans="2:8" s="1" customFormat="1" ht="16.899999999999999" customHeight="1">
      <c r="B56" s="33"/>
      <c r="C56" s="204" t="s">
        <v>19</v>
      </c>
      <c r="D56" s="204" t="s">
        <v>2276</v>
      </c>
      <c r="E56" s="18" t="s">
        <v>19</v>
      </c>
      <c r="F56" s="205">
        <v>27.48</v>
      </c>
      <c r="H56" s="33"/>
    </row>
    <row r="57" spans="2:8" s="1" customFormat="1" ht="16.899999999999999" customHeight="1">
      <c r="B57" s="33"/>
      <c r="C57" s="204" t="s">
        <v>19</v>
      </c>
      <c r="D57" s="204" t="s">
        <v>2277</v>
      </c>
      <c r="E57" s="18" t="s">
        <v>19</v>
      </c>
      <c r="F57" s="205">
        <v>15.12</v>
      </c>
      <c r="H57" s="33"/>
    </row>
    <row r="58" spans="2:8" s="1" customFormat="1" ht="16.899999999999999" customHeight="1">
      <c r="B58" s="33"/>
      <c r="C58" s="204" t="s">
        <v>19</v>
      </c>
      <c r="D58" s="204" t="s">
        <v>2278</v>
      </c>
      <c r="E58" s="18" t="s">
        <v>19</v>
      </c>
      <c r="F58" s="205">
        <v>9.6</v>
      </c>
      <c r="H58" s="33"/>
    </row>
    <row r="59" spans="2:8" s="1" customFormat="1" ht="16.899999999999999" customHeight="1">
      <c r="B59" s="33"/>
      <c r="C59" s="204" t="s">
        <v>2177</v>
      </c>
      <c r="D59" s="204" t="s">
        <v>184</v>
      </c>
      <c r="E59" s="18" t="s">
        <v>19</v>
      </c>
      <c r="F59" s="205">
        <v>121.6</v>
      </c>
      <c r="H59" s="33"/>
    </row>
    <row r="60" spans="2:8" s="1" customFormat="1" ht="16.899999999999999" customHeight="1">
      <c r="B60" s="33"/>
      <c r="C60" s="206" t="s">
        <v>3986</v>
      </c>
      <c r="H60" s="33"/>
    </row>
    <row r="61" spans="2:8" s="1" customFormat="1" ht="16.899999999999999" customHeight="1">
      <c r="B61" s="33"/>
      <c r="C61" s="204" t="s">
        <v>2268</v>
      </c>
      <c r="D61" s="204" t="s">
        <v>2269</v>
      </c>
      <c r="E61" s="18" t="s">
        <v>187</v>
      </c>
      <c r="F61" s="205">
        <v>121.6</v>
      </c>
      <c r="H61" s="33"/>
    </row>
    <row r="62" spans="2:8" s="1" customFormat="1" ht="16.899999999999999" customHeight="1">
      <c r="B62" s="33"/>
      <c r="C62" s="204" t="s">
        <v>2279</v>
      </c>
      <c r="D62" s="204" t="s">
        <v>2280</v>
      </c>
      <c r="E62" s="18" t="s">
        <v>187</v>
      </c>
      <c r="F62" s="205">
        <v>121.6</v>
      </c>
      <c r="H62" s="33"/>
    </row>
    <row r="63" spans="2:8" s="1" customFormat="1" ht="16.899999999999999" customHeight="1">
      <c r="B63" s="33"/>
      <c r="C63" s="200" t="s">
        <v>2518</v>
      </c>
      <c r="D63" s="201" t="s">
        <v>2518</v>
      </c>
      <c r="E63" s="202" t="s">
        <v>19</v>
      </c>
      <c r="F63" s="203">
        <v>37.247999999999998</v>
      </c>
      <c r="H63" s="33"/>
    </row>
    <row r="64" spans="2:8" s="1" customFormat="1" ht="16.899999999999999" customHeight="1">
      <c r="B64" s="33"/>
      <c r="C64" s="204" t="s">
        <v>19</v>
      </c>
      <c r="D64" s="204" t="s">
        <v>2515</v>
      </c>
      <c r="E64" s="18" t="s">
        <v>19</v>
      </c>
      <c r="F64" s="205">
        <v>21.12</v>
      </c>
      <c r="H64" s="33"/>
    </row>
    <row r="65" spans="2:8" s="1" customFormat="1" ht="16.899999999999999" customHeight="1">
      <c r="B65" s="33"/>
      <c r="C65" s="204" t="s">
        <v>19</v>
      </c>
      <c r="D65" s="204" t="s">
        <v>2516</v>
      </c>
      <c r="E65" s="18" t="s">
        <v>19</v>
      </c>
      <c r="F65" s="205">
        <v>3.36</v>
      </c>
      <c r="H65" s="33"/>
    </row>
    <row r="66" spans="2:8" s="1" customFormat="1" ht="16.899999999999999" customHeight="1">
      <c r="B66" s="33"/>
      <c r="C66" s="204" t="s">
        <v>19</v>
      </c>
      <c r="D66" s="204" t="s">
        <v>2517</v>
      </c>
      <c r="E66" s="18" t="s">
        <v>19</v>
      </c>
      <c r="F66" s="205">
        <v>12.768000000000001</v>
      </c>
      <c r="H66" s="33"/>
    </row>
    <row r="67" spans="2:8" s="1" customFormat="1" ht="16.899999999999999" customHeight="1">
      <c r="B67" s="33"/>
      <c r="C67" s="204" t="s">
        <v>2518</v>
      </c>
      <c r="D67" s="204" t="s">
        <v>184</v>
      </c>
      <c r="E67" s="18" t="s">
        <v>19</v>
      </c>
      <c r="F67" s="205">
        <v>37.247999999999998</v>
      </c>
      <c r="H67" s="33"/>
    </row>
    <row r="68" spans="2:8" s="1" customFormat="1" ht="16.899999999999999" customHeight="1">
      <c r="B68" s="33"/>
      <c r="C68" s="200" t="s">
        <v>2180</v>
      </c>
      <c r="D68" s="201" t="s">
        <v>2181</v>
      </c>
      <c r="E68" s="202" t="s">
        <v>19</v>
      </c>
      <c r="F68" s="203">
        <v>170.17500000000001</v>
      </c>
      <c r="H68" s="33"/>
    </row>
    <row r="69" spans="2:8" s="1" customFormat="1" ht="16.899999999999999" customHeight="1">
      <c r="B69" s="33"/>
      <c r="C69" s="204" t="s">
        <v>19</v>
      </c>
      <c r="D69" s="204" t="s">
        <v>2573</v>
      </c>
      <c r="E69" s="18" t="s">
        <v>19</v>
      </c>
      <c r="F69" s="205">
        <v>35.700000000000003</v>
      </c>
      <c r="H69" s="33"/>
    </row>
    <row r="70" spans="2:8" s="1" customFormat="1" ht="16.899999999999999" customHeight="1">
      <c r="B70" s="33"/>
      <c r="C70" s="204" t="s">
        <v>19</v>
      </c>
      <c r="D70" s="204" t="s">
        <v>2574</v>
      </c>
      <c r="E70" s="18" t="s">
        <v>19</v>
      </c>
      <c r="F70" s="205">
        <v>40.4</v>
      </c>
      <c r="H70" s="33"/>
    </row>
    <row r="71" spans="2:8" s="1" customFormat="1" ht="16.899999999999999" customHeight="1">
      <c r="B71" s="33"/>
      <c r="C71" s="204" t="s">
        <v>19</v>
      </c>
      <c r="D71" s="204" t="s">
        <v>2575</v>
      </c>
      <c r="E71" s="18" t="s">
        <v>19</v>
      </c>
      <c r="F71" s="205">
        <v>22</v>
      </c>
      <c r="H71" s="33"/>
    </row>
    <row r="72" spans="2:8" s="1" customFormat="1" ht="16.899999999999999" customHeight="1">
      <c r="B72" s="33"/>
      <c r="C72" s="204" t="s">
        <v>19</v>
      </c>
      <c r="D72" s="204" t="s">
        <v>2576</v>
      </c>
      <c r="E72" s="18" t="s">
        <v>19</v>
      </c>
      <c r="F72" s="205">
        <v>46.5</v>
      </c>
      <c r="H72" s="33"/>
    </row>
    <row r="73" spans="2:8" s="1" customFormat="1" ht="16.899999999999999" customHeight="1">
      <c r="B73" s="33"/>
      <c r="C73" s="204" t="s">
        <v>19</v>
      </c>
      <c r="D73" s="204" t="s">
        <v>2577</v>
      </c>
      <c r="E73" s="18" t="s">
        <v>19</v>
      </c>
      <c r="F73" s="205">
        <v>19.574999999999999</v>
      </c>
      <c r="H73" s="33"/>
    </row>
    <row r="74" spans="2:8" s="1" customFormat="1" ht="16.899999999999999" customHeight="1">
      <c r="B74" s="33"/>
      <c r="C74" s="204" t="s">
        <v>19</v>
      </c>
      <c r="D74" s="204" t="s">
        <v>2578</v>
      </c>
      <c r="E74" s="18" t="s">
        <v>19</v>
      </c>
      <c r="F74" s="205">
        <v>6</v>
      </c>
      <c r="H74" s="33"/>
    </row>
    <row r="75" spans="2:8" s="1" customFormat="1" ht="16.899999999999999" customHeight="1">
      <c r="B75" s="33"/>
      <c r="C75" s="204" t="s">
        <v>2180</v>
      </c>
      <c r="D75" s="204" t="s">
        <v>184</v>
      </c>
      <c r="E75" s="18" t="s">
        <v>19</v>
      </c>
      <c r="F75" s="205">
        <v>170.17500000000001</v>
      </c>
      <c r="H75" s="33"/>
    </row>
    <row r="76" spans="2:8" s="1" customFormat="1" ht="16.899999999999999" customHeight="1">
      <c r="B76" s="33"/>
      <c r="C76" s="206" t="s">
        <v>3986</v>
      </c>
      <c r="H76" s="33"/>
    </row>
    <row r="77" spans="2:8" s="1" customFormat="1" ht="16.899999999999999" customHeight="1">
      <c r="B77" s="33"/>
      <c r="C77" s="204" t="s">
        <v>1766</v>
      </c>
      <c r="D77" s="204" t="s">
        <v>1767</v>
      </c>
      <c r="E77" s="18" t="s">
        <v>187</v>
      </c>
      <c r="F77" s="205">
        <v>170.17500000000001</v>
      </c>
      <c r="H77" s="33"/>
    </row>
    <row r="78" spans="2:8" s="1" customFormat="1" ht="16.899999999999999" customHeight="1">
      <c r="B78" s="33"/>
      <c r="C78" s="204" t="s">
        <v>2581</v>
      </c>
      <c r="D78" s="204" t="s">
        <v>2582</v>
      </c>
      <c r="E78" s="18" t="s">
        <v>187</v>
      </c>
      <c r="F78" s="205">
        <v>340.35</v>
      </c>
      <c r="H78" s="33"/>
    </row>
    <row r="79" spans="2:8" s="1" customFormat="1" ht="16.899999999999999" customHeight="1">
      <c r="B79" s="33"/>
      <c r="C79" s="200" t="s">
        <v>2183</v>
      </c>
      <c r="D79" s="201" t="s">
        <v>19</v>
      </c>
      <c r="E79" s="202" t="s">
        <v>19</v>
      </c>
      <c r="F79" s="203">
        <v>27.847000000000001</v>
      </c>
      <c r="H79" s="33"/>
    </row>
    <row r="80" spans="2:8" s="1" customFormat="1" ht="16.899999999999999" customHeight="1">
      <c r="B80" s="33"/>
      <c r="C80" s="204" t="s">
        <v>19</v>
      </c>
      <c r="D80" s="204" t="s">
        <v>1517</v>
      </c>
      <c r="E80" s="18" t="s">
        <v>19</v>
      </c>
      <c r="F80" s="205">
        <v>0</v>
      </c>
      <c r="H80" s="33"/>
    </row>
    <row r="81" spans="2:8" s="1" customFormat="1" ht="16.899999999999999" customHeight="1">
      <c r="B81" s="33"/>
      <c r="C81" s="204" t="s">
        <v>19</v>
      </c>
      <c r="D81" s="204" t="s">
        <v>2444</v>
      </c>
      <c r="E81" s="18" t="s">
        <v>19</v>
      </c>
      <c r="F81" s="205">
        <v>10.06</v>
      </c>
      <c r="H81" s="33"/>
    </row>
    <row r="82" spans="2:8" s="1" customFormat="1" ht="16.899999999999999" customHeight="1">
      <c r="B82" s="33"/>
      <c r="C82" s="204" t="s">
        <v>19</v>
      </c>
      <c r="D82" s="204" t="s">
        <v>2445</v>
      </c>
      <c r="E82" s="18" t="s">
        <v>19</v>
      </c>
      <c r="F82" s="205">
        <v>8.0619999999999994</v>
      </c>
      <c r="H82" s="33"/>
    </row>
    <row r="83" spans="2:8" s="1" customFormat="1" ht="16.899999999999999" customHeight="1">
      <c r="B83" s="33"/>
      <c r="C83" s="204" t="s">
        <v>19</v>
      </c>
      <c r="D83" s="204" t="s">
        <v>2446</v>
      </c>
      <c r="E83" s="18" t="s">
        <v>19</v>
      </c>
      <c r="F83" s="205">
        <v>5.0999999999999996</v>
      </c>
      <c r="H83" s="33"/>
    </row>
    <row r="84" spans="2:8" s="1" customFormat="1" ht="16.899999999999999" customHeight="1">
      <c r="B84" s="33"/>
      <c r="C84" s="204" t="s">
        <v>19</v>
      </c>
      <c r="D84" s="204" t="s">
        <v>2447</v>
      </c>
      <c r="E84" s="18" t="s">
        <v>19</v>
      </c>
      <c r="F84" s="205">
        <v>4.625</v>
      </c>
      <c r="H84" s="33"/>
    </row>
    <row r="85" spans="2:8" s="1" customFormat="1" ht="16.899999999999999" customHeight="1">
      <c r="B85" s="33"/>
      <c r="C85" s="204" t="s">
        <v>2183</v>
      </c>
      <c r="D85" s="204" t="s">
        <v>184</v>
      </c>
      <c r="E85" s="18" t="s">
        <v>19</v>
      </c>
      <c r="F85" s="205">
        <v>27.847000000000001</v>
      </c>
      <c r="H85" s="33"/>
    </row>
    <row r="86" spans="2:8" s="1" customFormat="1" ht="16.899999999999999" customHeight="1">
      <c r="B86" s="33"/>
      <c r="C86" s="206" t="s">
        <v>3986</v>
      </c>
      <c r="H86" s="33"/>
    </row>
    <row r="87" spans="2:8" s="1" customFormat="1" ht="16.899999999999999" customHeight="1">
      <c r="B87" s="33"/>
      <c r="C87" s="204" t="s">
        <v>1512</v>
      </c>
      <c r="D87" s="204" t="s">
        <v>1513</v>
      </c>
      <c r="E87" s="18" t="s">
        <v>298</v>
      </c>
      <c r="F87" s="205">
        <v>27.847000000000001</v>
      </c>
      <c r="H87" s="33"/>
    </row>
    <row r="88" spans="2:8" s="1" customFormat="1" ht="16.899999999999999" customHeight="1">
      <c r="B88" s="33"/>
      <c r="C88" s="204" t="s">
        <v>1531</v>
      </c>
      <c r="D88" s="204" t="s">
        <v>1532</v>
      </c>
      <c r="E88" s="18" t="s">
        <v>298</v>
      </c>
      <c r="F88" s="205">
        <v>27.847000000000001</v>
      </c>
      <c r="H88" s="33"/>
    </row>
    <row r="89" spans="2:8" s="1" customFormat="1" ht="26.45" customHeight="1">
      <c r="B89" s="33"/>
      <c r="C89" s="199" t="s">
        <v>107</v>
      </c>
      <c r="D89" s="199" t="s">
        <v>108</v>
      </c>
      <c r="H89" s="33"/>
    </row>
    <row r="90" spans="2:8" s="1" customFormat="1" ht="16.899999999999999" customHeight="1">
      <c r="B90" s="33"/>
      <c r="C90" s="200" t="s">
        <v>2169</v>
      </c>
      <c r="D90" s="201" t="s">
        <v>2837</v>
      </c>
      <c r="E90" s="202" t="s">
        <v>165</v>
      </c>
      <c r="F90" s="203">
        <v>124.501</v>
      </c>
      <c r="H90" s="33"/>
    </row>
    <row r="91" spans="2:8" s="1" customFormat="1" ht="16.899999999999999" customHeight="1">
      <c r="B91" s="33"/>
      <c r="C91" s="204" t="s">
        <v>19</v>
      </c>
      <c r="D91" s="204" t="s">
        <v>2872</v>
      </c>
      <c r="E91" s="18" t="s">
        <v>19</v>
      </c>
      <c r="F91" s="205">
        <v>106.55</v>
      </c>
      <c r="H91" s="33"/>
    </row>
    <row r="92" spans="2:8" s="1" customFormat="1" ht="16.899999999999999" customHeight="1">
      <c r="B92" s="33"/>
      <c r="C92" s="204" t="s">
        <v>19</v>
      </c>
      <c r="D92" s="204" t="s">
        <v>2873</v>
      </c>
      <c r="E92" s="18" t="s">
        <v>19</v>
      </c>
      <c r="F92" s="205">
        <v>0.54</v>
      </c>
      <c r="H92" s="33"/>
    </row>
    <row r="93" spans="2:8" s="1" customFormat="1" ht="16.899999999999999" customHeight="1">
      <c r="B93" s="33"/>
      <c r="C93" s="204" t="s">
        <v>19</v>
      </c>
      <c r="D93" s="204" t="s">
        <v>2874</v>
      </c>
      <c r="E93" s="18" t="s">
        <v>19</v>
      </c>
      <c r="F93" s="205">
        <v>-2.6749999999999998</v>
      </c>
      <c r="H93" s="33"/>
    </row>
    <row r="94" spans="2:8" s="1" customFormat="1" ht="16.899999999999999" customHeight="1">
      <c r="B94" s="33"/>
      <c r="C94" s="204" t="s">
        <v>19</v>
      </c>
      <c r="D94" s="204" t="s">
        <v>2875</v>
      </c>
      <c r="E94" s="18" t="s">
        <v>19</v>
      </c>
      <c r="F94" s="205">
        <v>-2.97</v>
      </c>
      <c r="H94" s="33"/>
    </row>
    <row r="95" spans="2:8" s="1" customFormat="1" ht="16.899999999999999" customHeight="1">
      <c r="B95" s="33"/>
      <c r="C95" s="204" t="s">
        <v>19</v>
      </c>
      <c r="D95" s="204" t="s">
        <v>2876</v>
      </c>
      <c r="E95" s="18" t="s">
        <v>19</v>
      </c>
      <c r="F95" s="205">
        <v>-1.1479999999999999</v>
      </c>
      <c r="H95" s="33"/>
    </row>
    <row r="96" spans="2:8" s="1" customFormat="1" ht="16.899999999999999" customHeight="1">
      <c r="B96" s="33"/>
      <c r="C96" s="204" t="s">
        <v>19</v>
      </c>
      <c r="D96" s="204" t="s">
        <v>2877</v>
      </c>
      <c r="E96" s="18" t="s">
        <v>19</v>
      </c>
      <c r="F96" s="205">
        <v>6.641</v>
      </c>
      <c r="H96" s="33"/>
    </row>
    <row r="97" spans="2:8" s="1" customFormat="1" ht="16.899999999999999" customHeight="1">
      <c r="B97" s="33"/>
      <c r="C97" s="204" t="s">
        <v>19</v>
      </c>
      <c r="D97" s="204" t="s">
        <v>2878</v>
      </c>
      <c r="E97" s="18" t="s">
        <v>19</v>
      </c>
      <c r="F97" s="205">
        <v>10.063000000000001</v>
      </c>
      <c r="H97" s="33"/>
    </row>
    <row r="98" spans="2:8" s="1" customFormat="1" ht="16.899999999999999" customHeight="1">
      <c r="B98" s="33"/>
      <c r="C98" s="204" t="s">
        <v>19</v>
      </c>
      <c r="D98" s="204" t="s">
        <v>2879</v>
      </c>
      <c r="E98" s="18" t="s">
        <v>19</v>
      </c>
      <c r="F98" s="205">
        <v>7.5</v>
      </c>
      <c r="H98" s="33"/>
    </row>
    <row r="99" spans="2:8" s="1" customFormat="1" ht="16.899999999999999" customHeight="1">
      <c r="B99" s="33"/>
      <c r="C99" s="204" t="s">
        <v>2169</v>
      </c>
      <c r="D99" s="204" t="s">
        <v>184</v>
      </c>
      <c r="E99" s="18" t="s">
        <v>19</v>
      </c>
      <c r="F99" s="205">
        <v>124.501</v>
      </c>
      <c r="H99" s="33"/>
    </row>
    <row r="100" spans="2:8" s="1" customFormat="1" ht="16.899999999999999" customHeight="1">
      <c r="B100" s="33"/>
      <c r="C100" s="206" t="s">
        <v>3986</v>
      </c>
      <c r="H100" s="33"/>
    </row>
    <row r="101" spans="2:8" s="1" customFormat="1" ht="16.899999999999999" customHeight="1">
      <c r="B101" s="33"/>
      <c r="C101" s="204" t="s">
        <v>2867</v>
      </c>
      <c r="D101" s="204" t="s">
        <v>2868</v>
      </c>
      <c r="E101" s="18" t="s">
        <v>165</v>
      </c>
      <c r="F101" s="205">
        <v>124.501</v>
      </c>
      <c r="H101" s="33"/>
    </row>
    <row r="102" spans="2:8" s="1" customFormat="1" ht="16.899999999999999" customHeight="1">
      <c r="B102" s="33"/>
      <c r="C102" s="204" t="s">
        <v>1273</v>
      </c>
      <c r="D102" s="204" t="s">
        <v>1274</v>
      </c>
      <c r="E102" s="18" t="s">
        <v>165</v>
      </c>
      <c r="F102" s="205">
        <v>124.501</v>
      </c>
      <c r="H102" s="33"/>
    </row>
    <row r="103" spans="2:8" s="1" customFormat="1" ht="16.899999999999999" customHeight="1">
      <c r="B103" s="33"/>
      <c r="C103" s="200" t="s">
        <v>2866</v>
      </c>
      <c r="D103" s="201" t="s">
        <v>2866</v>
      </c>
      <c r="E103" s="202" t="s">
        <v>19</v>
      </c>
      <c r="F103" s="203">
        <v>116.188</v>
      </c>
      <c r="H103" s="33"/>
    </row>
    <row r="104" spans="2:8" s="1" customFormat="1" ht="16.899999999999999" customHeight="1">
      <c r="B104" s="33"/>
      <c r="C104" s="204" t="s">
        <v>19</v>
      </c>
      <c r="D104" s="204" t="s">
        <v>2864</v>
      </c>
      <c r="E104" s="18" t="s">
        <v>19</v>
      </c>
      <c r="F104" s="205">
        <v>56.25</v>
      </c>
      <c r="H104" s="33"/>
    </row>
    <row r="105" spans="2:8" s="1" customFormat="1" ht="16.899999999999999" customHeight="1">
      <c r="B105" s="33"/>
      <c r="C105" s="204" t="s">
        <v>19</v>
      </c>
      <c r="D105" s="204" t="s">
        <v>2865</v>
      </c>
      <c r="E105" s="18" t="s">
        <v>19</v>
      </c>
      <c r="F105" s="205">
        <v>59.938000000000002</v>
      </c>
      <c r="H105" s="33"/>
    </row>
    <row r="106" spans="2:8" s="1" customFormat="1" ht="16.899999999999999" customHeight="1">
      <c r="B106" s="33"/>
      <c r="C106" s="204" t="s">
        <v>2866</v>
      </c>
      <c r="D106" s="204" t="s">
        <v>184</v>
      </c>
      <c r="E106" s="18" t="s">
        <v>19</v>
      </c>
      <c r="F106" s="205">
        <v>116.188</v>
      </c>
      <c r="H106" s="33"/>
    </row>
    <row r="107" spans="2:8" s="1" customFormat="1" ht="16.899999999999999" customHeight="1">
      <c r="B107" s="33"/>
      <c r="C107" s="200" t="s">
        <v>2984</v>
      </c>
      <c r="D107" s="201" t="s">
        <v>2984</v>
      </c>
      <c r="E107" s="202" t="s">
        <v>19</v>
      </c>
      <c r="F107" s="203">
        <v>2.3580000000000001</v>
      </c>
      <c r="H107" s="33"/>
    </row>
    <row r="108" spans="2:8" s="1" customFormat="1" ht="16.899999999999999" customHeight="1">
      <c r="B108" s="33"/>
      <c r="C108" s="204" t="s">
        <v>19</v>
      </c>
      <c r="D108" s="204" t="s">
        <v>2982</v>
      </c>
      <c r="E108" s="18" t="s">
        <v>19</v>
      </c>
      <c r="F108" s="205">
        <v>0.23799999999999999</v>
      </c>
      <c r="H108" s="33"/>
    </row>
    <row r="109" spans="2:8" s="1" customFormat="1" ht="16.899999999999999" customHeight="1">
      <c r="B109" s="33"/>
      <c r="C109" s="204" t="s">
        <v>19</v>
      </c>
      <c r="D109" s="204" t="s">
        <v>2983</v>
      </c>
      <c r="E109" s="18" t="s">
        <v>19</v>
      </c>
      <c r="F109" s="205">
        <v>2.12</v>
      </c>
      <c r="H109" s="33"/>
    </row>
    <row r="110" spans="2:8" s="1" customFormat="1" ht="16.899999999999999" customHeight="1">
      <c r="B110" s="33"/>
      <c r="C110" s="204" t="s">
        <v>2984</v>
      </c>
      <c r="D110" s="204" t="s">
        <v>184</v>
      </c>
      <c r="E110" s="18" t="s">
        <v>19</v>
      </c>
      <c r="F110" s="205">
        <v>2.3580000000000001</v>
      </c>
      <c r="H110" s="33"/>
    </row>
    <row r="111" spans="2:8" s="1" customFormat="1" ht="16.899999999999999" customHeight="1">
      <c r="B111" s="33"/>
      <c r="C111" s="200" t="s">
        <v>3006</v>
      </c>
      <c r="D111" s="201" t="s">
        <v>3006</v>
      </c>
      <c r="E111" s="202" t="s">
        <v>19</v>
      </c>
      <c r="F111" s="203">
        <v>2.198</v>
      </c>
      <c r="H111" s="33"/>
    </row>
    <row r="112" spans="2:8" s="1" customFormat="1" ht="16.899999999999999" customHeight="1">
      <c r="B112" s="33"/>
      <c r="C112" s="204" t="s">
        <v>19</v>
      </c>
      <c r="D112" s="204" t="s">
        <v>3004</v>
      </c>
      <c r="E112" s="18" t="s">
        <v>19</v>
      </c>
      <c r="F112" s="205">
        <v>1.1479999999999999</v>
      </c>
      <c r="H112" s="33"/>
    </row>
    <row r="113" spans="2:8" s="1" customFormat="1" ht="16.899999999999999" customHeight="1">
      <c r="B113" s="33"/>
      <c r="C113" s="204" t="s">
        <v>19</v>
      </c>
      <c r="D113" s="204" t="s">
        <v>3005</v>
      </c>
      <c r="E113" s="18" t="s">
        <v>19</v>
      </c>
      <c r="F113" s="205">
        <v>1.05</v>
      </c>
      <c r="H113" s="33"/>
    </row>
    <row r="114" spans="2:8" s="1" customFormat="1" ht="16.899999999999999" customHeight="1">
      <c r="B114" s="33"/>
      <c r="C114" s="204" t="s">
        <v>3006</v>
      </c>
      <c r="D114" s="204" t="s">
        <v>184</v>
      </c>
      <c r="E114" s="18" t="s">
        <v>19</v>
      </c>
      <c r="F114" s="205">
        <v>2.198</v>
      </c>
      <c r="H114" s="33"/>
    </row>
    <row r="115" spans="2:8" s="1" customFormat="1" ht="16.899999999999999" customHeight="1">
      <c r="B115" s="33"/>
      <c r="C115" s="200" t="s">
        <v>2998</v>
      </c>
      <c r="D115" s="201" t="s">
        <v>2998</v>
      </c>
      <c r="E115" s="202" t="s">
        <v>19</v>
      </c>
      <c r="F115" s="203">
        <v>10.65</v>
      </c>
      <c r="H115" s="33"/>
    </row>
    <row r="116" spans="2:8" s="1" customFormat="1" ht="16.899999999999999" customHeight="1">
      <c r="B116" s="33"/>
      <c r="C116" s="204" t="s">
        <v>19</v>
      </c>
      <c r="D116" s="204" t="s">
        <v>2997</v>
      </c>
      <c r="E116" s="18" t="s">
        <v>19</v>
      </c>
      <c r="F116" s="205">
        <v>10.65</v>
      </c>
      <c r="H116" s="33"/>
    </row>
    <row r="117" spans="2:8" s="1" customFormat="1" ht="16.899999999999999" customHeight="1">
      <c r="B117" s="33"/>
      <c r="C117" s="204" t="s">
        <v>2998</v>
      </c>
      <c r="D117" s="204" t="s">
        <v>184</v>
      </c>
      <c r="E117" s="18" t="s">
        <v>19</v>
      </c>
      <c r="F117" s="205">
        <v>10.65</v>
      </c>
      <c r="H117" s="33"/>
    </row>
    <row r="118" spans="2:8" s="1" customFormat="1" ht="16.899999999999999" customHeight="1">
      <c r="B118" s="33"/>
      <c r="C118" s="200" t="s">
        <v>2991</v>
      </c>
      <c r="D118" s="201" t="s">
        <v>2991</v>
      </c>
      <c r="E118" s="202" t="s">
        <v>19</v>
      </c>
      <c r="F118" s="203">
        <v>1.9279999999999999</v>
      </c>
      <c r="H118" s="33"/>
    </row>
    <row r="119" spans="2:8" s="1" customFormat="1" ht="16.899999999999999" customHeight="1">
      <c r="B119" s="33"/>
      <c r="C119" s="204" t="s">
        <v>19</v>
      </c>
      <c r="D119" s="204" t="s">
        <v>2990</v>
      </c>
      <c r="E119" s="18" t="s">
        <v>19</v>
      </c>
      <c r="F119" s="205">
        <v>1.9279999999999999</v>
      </c>
      <c r="H119" s="33"/>
    </row>
    <row r="120" spans="2:8" s="1" customFormat="1" ht="16.899999999999999" customHeight="1">
      <c r="B120" s="33"/>
      <c r="C120" s="204" t="s">
        <v>2991</v>
      </c>
      <c r="D120" s="204" t="s">
        <v>184</v>
      </c>
      <c r="E120" s="18" t="s">
        <v>19</v>
      </c>
      <c r="F120" s="205">
        <v>1.9279999999999999</v>
      </c>
      <c r="H120" s="33"/>
    </row>
    <row r="121" spans="2:8" s="1" customFormat="1" ht="16.899999999999999" customHeight="1">
      <c r="B121" s="33"/>
      <c r="C121" s="200" t="s">
        <v>2839</v>
      </c>
      <c r="D121" s="201" t="s">
        <v>2840</v>
      </c>
      <c r="E121" s="202" t="s">
        <v>165</v>
      </c>
      <c r="F121" s="203">
        <v>54.12</v>
      </c>
      <c r="H121" s="33"/>
    </row>
    <row r="122" spans="2:8" s="1" customFormat="1" ht="16.899999999999999" customHeight="1">
      <c r="B122" s="33"/>
      <c r="C122" s="204" t="s">
        <v>19</v>
      </c>
      <c r="D122" s="204" t="s">
        <v>2890</v>
      </c>
      <c r="E122" s="18" t="s">
        <v>19</v>
      </c>
      <c r="F122" s="205">
        <v>54.12</v>
      </c>
      <c r="H122" s="33"/>
    </row>
    <row r="123" spans="2:8" s="1" customFormat="1" ht="16.899999999999999" customHeight="1">
      <c r="B123" s="33"/>
      <c r="C123" s="204" t="s">
        <v>2839</v>
      </c>
      <c r="D123" s="204" t="s">
        <v>184</v>
      </c>
      <c r="E123" s="18" t="s">
        <v>19</v>
      </c>
      <c r="F123" s="205">
        <v>54.12</v>
      </c>
      <c r="H123" s="33"/>
    </row>
    <row r="124" spans="2:8" s="1" customFormat="1" ht="16.899999999999999" customHeight="1">
      <c r="B124" s="33"/>
      <c r="C124" s="206" t="s">
        <v>3986</v>
      </c>
      <c r="H124" s="33"/>
    </row>
    <row r="125" spans="2:8" s="1" customFormat="1" ht="16.899999999999999" customHeight="1">
      <c r="B125" s="33"/>
      <c r="C125" s="204" t="s">
        <v>2252</v>
      </c>
      <c r="D125" s="204" t="s">
        <v>2253</v>
      </c>
      <c r="E125" s="18" t="s">
        <v>165</v>
      </c>
      <c r="F125" s="205">
        <v>54.12</v>
      </c>
      <c r="H125" s="33"/>
    </row>
    <row r="126" spans="2:8" s="1" customFormat="1" ht="16.899999999999999" customHeight="1">
      <c r="B126" s="33"/>
      <c r="C126" s="204" t="s">
        <v>2258</v>
      </c>
      <c r="D126" s="204" t="s">
        <v>2259</v>
      </c>
      <c r="E126" s="18" t="s">
        <v>233</v>
      </c>
      <c r="F126" s="205">
        <v>97.415999999999997</v>
      </c>
      <c r="H126" s="33"/>
    </row>
    <row r="127" spans="2:8" s="1" customFormat="1" ht="16.899999999999999" customHeight="1">
      <c r="B127" s="33"/>
      <c r="C127" s="200" t="s">
        <v>2842</v>
      </c>
      <c r="D127" s="201" t="s">
        <v>2843</v>
      </c>
      <c r="E127" s="202" t="s">
        <v>165</v>
      </c>
      <c r="F127" s="203">
        <v>5.47</v>
      </c>
      <c r="H127" s="33"/>
    </row>
    <row r="128" spans="2:8" s="1" customFormat="1" ht="16.899999999999999" customHeight="1">
      <c r="B128" s="33"/>
      <c r="C128" s="204" t="s">
        <v>19</v>
      </c>
      <c r="D128" s="204" t="s">
        <v>2919</v>
      </c>
      <c r="E128" s="18" t="s">
        <v>19</v>
      </c>
      <c r="F128" s="205">
        <v>3</v>
      </c>
      <c r="H128" s="33"/>
    </row>
    <row r="129" spans="2:8" s="1" customFormat="1" ht="16.899999999999999" customHeight="1">
      <c r="B129" s="33"/>
      <c r="C129" s="204" t="s">
        <v>19</v>
      </c>
      <c r="D129" s="204" t="s">
        <v>2920</v>
      </c>
      <c r="E129" s="18" t="s">
        <v>19</v>
      </c>
      <c r="F129" s="205">
        <v>0.72</v>
      </c>
      <c r="H129" s="33"/>
    </row>
    <row r="130" spans="2:8" s="1" customFormat="1" ht="16.899999999999999" customHeight="1">
      <c r="B130" s="33"/>
      <c r="C130" s="204" t="s">
        <v>19</v>
      </c>
      <c r="D130" s="204" t="s">
        <v>2921</v>
      </c>
      <c r="E130" s="18" t="s">
        <v>19</v>
      </c>
      <c r="F130" s="205">
        <v>1.75</v>
      </c>
      <c r="H130" s="33"/>
    </row>
    <row r="131" spans="2:8" s="1" customFormat="1" ht="16.899999999999999" customHeight="1">
      <c r="B131" s="33"/>
      <c r="C131" s="204" t="s">
        <v>2842</v>
      </c>
      <c r="D131" s="204" t="s">
        <v>184</v>
      </c>
      <c r="E131" s="18" t="s">
        <v>19</v>
      </c>
      <c r="F131" s="205">
        <v>5.47</v>
      </c>
      <c r="H131" s="33"/>
    </row>
    <row r="132" spans="2:8" s="1" customFormat="1" ht="16.899999999999999" customHeight="1">
      <c r="B132" s="33"/>
      <c r="C132" s="206" t="s">
        <v>3986</v>
      </c>
      <c r="H132" s="33"/>
    </row>
    <row r="133" spans="2:8" s="1" customFormat="1" ht="16.899999999999999" customHeight="1">
      <c r="B133" s="33"/>
      <c r="C133" s="204" t="s">
        <v>2914</v>
      </c>
      <c r="D133" s="204" t="s">
        <v>2915</v>
      </c>
      <c r="E133" s="18" t="s">
        <v>165</v>
      </c>
      <c r="F133" s="205">
        <v>5.47</v>
      </c>
      <c r="H133" s="33"/>
    </row>
    <row r="134" spans="2:8" s="1" customFormat="1" ht="16.899999999999999" customHeight="1">
      <c r="B134" s="33"/>
      <c r="C134" s="204" t="s">
        <v>2922</v>
      </c>
      <c r="D134" s="204" t="s">
        <v>2923</v>
      </c>
      <c r="E134" s="18" t="s">
        <v>165</v>
      </c>
      <c r="F134" s="205">
        <v>5.47</v>
      </c>
      <c r="H134" s="33"/>
    </row>
    <row r="135" spans="2:8" s="1" customFormat="1" ht="16.899999999999999" customHeight="1">
      <c r="B135" s="33"/>
      <c r="C135" s="204" t="s">
        <v>2284</v>
      </c>
      <c r="D135" s="204" t="s">
        <v>2285</v>
      </c>
      <c r="E135" s="18" t="s">
        <v>233</v>
      </c>
      <c r="F135" s="205">
        <v>0.41</v>
      </c>
      <c r="H135" s="33"/>
    </row>
    <row r="136" spans="2:8" s="1" customFormat="1" ht="16.899999999999999" customHeight="1">
      <c r="B136" s="33"/>
      <c r="C136" s="200" t="s">
        <v>2845</v>
      </c>
      <c r="D136" s="201" t="s">
        <v>2846</v>
      </c>
      <c r="E136" s="202" t="s">
        <v>165</v>
      </c>
      <c r="F136" s="203">
        <v>17.562999999999999</v>
      </c>
      <c r="H136" s="33"/>
    </row>
    <row r="137" spans="2:8" s="1" customFormat="1" ht="16.899999999999999" customHeight="1">
      <c r="B137" s="33"/>
      <c r="C137" s="204" t="s">
        <v>19</v>
      </c>
      <c r="D137" s="204" t="s">
        <v>2885</v>
      </c>
      <c r="E137" s="18" t="s">
        <v>19</v>
      </c>
      <c r="F137" s="205">
        <v>10.063000000000001</v>
      </c>
      <c r="H137" s="33"/>
    </row>
    <row r="138" spans="2:8" s="1" customFormat="1" ht="16.899999999999999" customHeight="1">
      <c r="B138" s="33"/>
      <c r="C138" s="204" t="s">
        <v>19</v>
      </c>
      <c r="D138" s="204" t="s">
        <v>2879</v>
      </c>
      <c r="E138" s="18" t="s">
        <v>19</v>
      </c>
      <c r="F138" s="205">
        <v>7.5</v>
      </c>
      <c r="H138" s="33"/>
    </row>
    <row r="139" spans="2:8" s="1" customFormat="1" ht="16.899999999999999" customHeight="1">
      <c r="B139" s="33"/>
      <c r="C139" s="204" t="s">
        <v>2845</v>
      </c>
      <c r="D139" s="204" t="s">
        <v>184</v>
      </c>
      <c r="E139" s="18" t="s">
        <v>19</v>
      </c>
      <c r="F139" s="205">
        <v>17.562999999999999</v>
      </c>
      <c r="H139" s="33"/>
    </row>
    <row r="140" spans="2:8" s="1" customFormat="1" ht="16.899999999999999" customHeight="1">
      <c r="B140" s="33"/>
      <c r="C140" s="206" t="s">
        <v>3986</v>
      </c>
      <c r="H140" s="33"/>
    </row>
    <row r="141" spans="2:8" s="1" customFormat="1" ht="16.899999999999999" customHeight="1">
      <c r="B141" s="33"/>
      <c r="C141" s="204" t="s">
        <v>2233</v>
      </c>
      <c r="D141" s="204" t="s">
        <v>2234</v>
      </c>
      <c r="E141" s="18" t="s">
        <v>165</v>
      </c>
      <c r="F141" s="205">
        <v>17.562999999999999</v>
      </c>
      <c r="H141" s="33"/>
    </row>
    <row r="142" spans="2:8" s="1" customFormat="1" ht="16.899999999999999" customHeight="1">
      <c r="B142" s="33"/>
      <c r="C142" s="204" t="s">
        <v>2244</v>
      </c>
      <c r="D142" s="204" t="s">
        <v>2245</v>
      </c>
      <c r="E142" s="18" t="s">
        <v>165</v>
      </c>
      <c r="F142" s="205">
        <v>17.562999999999999</v>
      </c>
      <c r="H142" s="33"/>
    </row>
    <row r="143" spans="2:8" s="1" customFormat="1" ht="16.899999999999999" customHeight="1">
      <c r="B143" s="33"/>
      <c r="C143" s="200" t="s">
        <v>2962</v>
      </c>
      <c r="D143" s="201" t="s">
        <v>2962</v>
      </c>
      <c r="E143" s="202" t="s">
        <v>19</v>
      </c>
      <c r="F143" s="203">
        <v>69.599999999999994</v>
      </c>
      <c r="H143" s="33"/>
    </row>
    <row r="144" spans="2:8" s="1" customFormat="1" ht="16.899999999999999" customHeight="1">
      <c r="B144" s="33"/>
      <c r="C144" s="204" t="s">
        <v>19</v>
      </c>
      <c r="D144" s="204" t="s">
        <v>2960</v>
      </c>
      <c r="E144" s="18" t="s">
        <v>19</v>
      </c>
      <c r="F144" s="205">
        <v>60</v>
      </c>
      <c r="H144" s="33"/>
    </row>
    <row r="145" spans="2:8" s="1" customFormat="1" ht="16.899999999999999" customHeight="1">
      <c r="B145" s="33"/>
      <c r="C145" s="204" t="s">
        <v>19</v>
      </c>
      <c r="D145" s="204" t="s">
        <v>2961</v>
      </c>
      <c r="E145" s="18" t="s">
        <v>19</v>
      </c>
      <c r="F145" s="205">
        <v>9.6</v>
      </c>
      <c r="H145" s="33"/>
    </row>
    <row r="146" spans="2:8" s="1" customFormat="1" ht="16.899999999999999" customHeight="1">
      <c r="B146" s="33"/>
      <c r="C146" s="204" t="s">
        <v>2962</v>
      </c>
      <c r="D146" s="204" t="s">
        <v>184</v>
      </c>
      <c r="E146" s="18" t="s">
        <v>19</v>
      </c>
      <c r="F146" s="205">
        <v>69.599999999999994</v>
      </c>
      <c r="H146" s="33"/>
    </row>
    <row r="147" spans="2:8" s="1" customFormat="1" ht="16.899999999999999" customHeight="1">
      <c r="B147" s="33"/>
      <c r="C147" s="200" t="s">
        <v>2848</v>
      </c>
      <c r="D147" s="201" t="s">
        <v>2849</v>
      </c>
      <c r="E147" s="202" t="s">
        <v>19</v>
      </c>
      <c r="F147" s="203">
        <v>51.863999999999997</v>
      </c>
      <c r="H147" s="33"/>
    </row>
    <row r="148" spans="2:8" s="1" customFormat="1" ht="16.899999999999999" customHeight="1">
      <c r="B148" s="33"/>
      <c r="C148" s="204" t="s">
        <v>19</v>
      </c>
      <c r="D148" s="204" t="s">
        <v>2943</v>
      </c>
      <c r="E148" s="18" t="s">
        <v>19</v>
      </c>
      <c r="F148" s="205">
        <v>16.103999999999999</v>
      </c>
      <c r="H148" s="33"/>
    </row>
    <row r="149" spans="2:8" s="1" customFormat="1" ht="16.899999999999999" customHeight="1">
      <c r="B149" s="33"/>
      <c r="C149" s="204" t="s">
        <v>19</v>
      </c>
      <c r="D149" s="204" t="s">
        <v>2944</v>
      </c>
      <c r="E149" s="18" t="s">
        <v>19</v>
      </c>
      <c r="F149" s="205">
        <v>35.76</v>
      </c>
      <c r="H149" s="33"/>
    </row>
    <row r="150" spans="2:8" s="1" customFormat="1" ht="16.899999999999999" customHeight="1">
      <c r="B150" s="33"/>
      <c r="C150" s="204" t="s">
        <v>2848</v>
      </c>
      <c r="D150" s="204" t="s">
        <v>184</v>
      </c>
      <c r="E150" s="18" t="s">
        <v>19</v>
      </c>
      <c r="F150" s="205">
        <v>51.863999999999997</v>
      </c>
      <c r="H150" s="33"/>
    </row>
    <row r="151" spans="2:8" s="1" customFormat="1" ht="16.899999999999999" customHeight="1">
      <c r="B151" s="33"/>
      <c r="C151" s="206" t="s">
        <v>3986</v>
      </c>
      <c r="H151" s="33"/>
    </row>
    <row r="152" spans="2:8" s="1" customFormat="1" ht="16.899999999999999" customHeight="1">
      <c r="B152" s="33"/>
      <c r="C152" s="204" t="s">
        <v>1370</v>
      </c>
      <c r="D152" s="204" t="s">
        <v>1371</v>
      </c>
      <c r="E152" s="18" t="s">
        <v>187</v>
      </c>
      <c r="F152" s="205">
        <v>51.863999999999997</v>
      </c>
      <c r="H152" s="33"/>
    </row>
    <row r="153" spans="2:8" s="1" customFormat="1" ht="16.899999999999999" customHeight="1">
      <c r="B153" s="33"/>
      <c r="C153" s="204" t="s">
        <v>1376</v>
      </c>
      <c r="D153" s="204" t="s">
        <v>1377</v>
      </c>
      <c r="E153" s="18" t="s">
        <v>187</v>
      </c>
      <c r="F153" s="205">
        <v>51.863999999999997</v>
      </c>
      <c r="H153" s="33"/>
    </row>
    <row r="154" spans="2:8" s="1" customFormat="1" ht="26.45" customHeight="1">
      <c r="B154" s="33"/>
      <c r="C154" s="199" t="s">
        <v>119</v>
      </c>
      <c r="D154" s="199" t="s">
        <v>120</v>
      </c>
      <c r="H154" s="33"/>
    </row>
    <row r="155" spans="2:8" s="1" customFormat="1" ht="16.899999999999999" customHeight="1">
      <c r="B155" s="33"/>
      <c r="C155" s="200" t="s">
        <v>2169</v>
      </c>
      <c r="D155" s="201" t="s">
        <v>2170</v>
      </c>
      <c r="E155" s="202" t="s">
        <v>19</v>
      </c>
      <c r="F155" s="203">
        <v>124.501</v>
      </c>
      <c r="H155" s="33"/>
    </row>
    <row r="156" spans="2:8" s="1" customFormat="1" ht="16.899999999999999" customHeight="1">
      <c r="B156" s="33"/>
      <c r="C156" s="206" t="s">
        <v>3986</v>
      </c>
      <c r="H156" s="33"/>
    </row>
    <row r="157" spans="2:8" s="1" customFormat="1" ht="16.899999999999999" customHeight="1">
      <c r="B157" s="33"/>
      <c r="C157" s="204" t="s">
        <v>3816</v>
      </c>
      <c r="D157" s="204" t="s">
        <v>3817</v>
      </c>
      <c r="E157" s="18" t="s">
        <v>233</v>
      </c>
      <c r="F157" s="205">
        <v>224.102</v>
      </c>
      <c r="H157" s="33"/>
    </row>
    <row r="158" spans="2:8" s="1" customFormat="1" ht="16.899999999999999" customHeight="1">
      <c r="B158" s="33"/>
      <c r="C158" s="200" t="s">
        <v>3743</v>
      </c>
      <c r="D158" s="201" t="s">
        <v>2170</v>
      </c>
      <c r="E158" s="202" t="s">
        <v>165</v>
      </c>
      <c r="F158" s="203">
        <v>1014.085</v>
      </c>
      <c r="H158" s="33"/>
    </row>
    <row r="159" spans="2:8" s="1" customFormat="1" ht="16.899999999999999" customHeight="1">
      <c r="B159" s="33"/>
      <c r="C159" s="206" t="s">
        <v>3986</v>
      </c>
      <c r="H159" s="33"/>
    </row>
    <row r="160" spans="2:8" s="1" customFormat="1" ht="16.899999999999999" customHeight="1">
      <c r="B160" s="33"/>
      <c r="C160" s="204" t="s">
        <v>3816</v>
      </c>
      <c r="D160" s="204" t="s">
        <v>3817</v>
      </c>
      <c r="E160" s="18" t="s">
        <v>233</v>
      </c>
      <c r="F160" s="205">
        <v>1825.3530000000001</v>
      </c>
      <c r="H160" s="33"/>
    </row>
    <row r="161" spans="2:8" s="1" customFormat="1" ht="16.899999999999999" customHeight="1">
      <c r="B161" s="33"/>
      <c r="C161" s="200" t="s">
        <v>2509</v>
      </c>
      <c r="D161" s="201" t="s">
        <v>19</v>
      </c>
      <c r="E161" s="202" t="s">
        <v>19</v>
      </c>
      <c r="F161" s="203">
        <v>199.37</v>
      </c>
      <c r="H161" s="33"/>
    </row>
    <row r="162" spans="2:8" s="1" customFormat="1" ht="16.899999999999999" customHeight="1">
      <c r="B162" s="33"/>
      <c r="C162" s="206" t="s">
        <v>3986</v>
      </c>
      <c r="H162" s="33"/>
    </row>
    <row r="163" spans="2:8" s="1" customFormat="1" ht="16.899999999999999" customHeight="1">
      <c r="B163" s="33"/>
      <c r="C163" s="204" t="s">
        <v>3805</v>
      </c>
      <c r="D163" s="204" t="s">
        <v>3806</v>
      </c>
      <c r="E163" s="18" t="s">
        <v>233</v>
      </c>
      <c r="F163" s="205">
        <v>438.61399999999998</v>
      </c>
      <c r="H163" s="33"/>
    </row>
    <row r="164" spans="2:8" s="1" customFormat="1" ht="16.899999999999999" customHeight="1">
      <c r="B164" s="33"/>
      <c r="C164" s="200" t="s">
        <v>2984</v>
      </c>
      <c r="D164" s="201" t="s">
        <v>19</v>
      </c>
      <c r="E164" s="202" t="s">
        <v>19</v>
      </c>
      <c r="F164" s="203">
        <v>2.3580000000000001</v>
      </c>
      <c r="H164" s="33"/>
    </row>
    <row r="165" spans="2:8" s="1" customFormat="1" ht="16.899999999999999" customHeight="1">
      <c r="B165" s="33"/>
      <c r="C165" s="206" t="s">
        <v>3986</v>
      </c>
      <c r="H165" s="33"/>
    </row>
    <row r="166" spans="2:8" s="1" customFormat="1" ht="16.899999999999999" customHeight="1">
      <c r="B166" s="33"/>
      <c r="C166" s="204" t="s">
        <v>3805</v>
      </c>
      <c r="D166" s="204" t="s">
        <v>3806</v>
      </c>
      <c r="E166" s="18" t="s">
        <v>233</v>
      </c>
      <c r="F166" s="205">
        <v>27.074000000000002</v>
      </c>
      <c r="H166" s="33"/>
    </row>
    <row r="167" spans="2:8" s="1" customFormat="1" ht="16.899999999999999" customHeight="1">
      <c r="B167" s="33"/>
      <c r="C167" s="200" t="s">
        <v>3006</v>
      </c>
      <c r="D167" s="201" t="s">
        <v>19</v>
      </c>
      <c r="E167" s="202" t="s">
        <v>19</v>
      </c>
      <c r="F167" s="203">
        <v>2.198</v>
      </c>
      <c r="H167" s="33"/>
    </row>
    <row r="168" spans="2:8" s="1" customFormat="1" ht="16.899999999999999" customHeight="1">
      <c r="B168" s="33"/>
      <c r="C168" s="206" t="s">
        <v>3986</v>
      </c>
      <c r="H168" s="33"/>
    </row>
    <row r="169" spans="2:8" s="1" customFormat="1" ht="16.899999999999999" customHeight="1">
      <c r="B169" s="33"/>
      <c r="C169" s="204" t="s">
        <v>3774</v>
      </c>
      <c r="D169" s="204" t="s">
        <v>3775</v>
      </c>
      <c r="E169" s="18" t="s">
        <v>233</v>
      </c>
      <c r="F169" s="205">
        <v>9.9019999999999992</v>
      </c>
      <c r="H169" s="33"/>
    </row>
    <row r="170" spans="2:8" s="1" customFormat="1" ht="16.899999999999999" customHeight="1">
      <c r="B170" s="33"/>
      <c r="C170" s="200" t="s">
        <v>2494</v>
      </c>
      <c r="D170" s="201" t="s">
        <v>19</v>
      </c>
      <c r="E170" s="202" t="s">
        <v>19</v>
      </c>
      <c r="F170" s="203">
        <v>88.2</v>
      </c>
      <c r="H170" s="33"/>
    </row>
    <row r="171" spans="2:8" s="1" customFormat="1" ht="16.899999999999999" customHeight="1">
      <c r="B171" s="33"/>
      <c r="C171" s="206" t="s">
        <v>3986</v>
      </c>
      <c r="H171" s="33"/>
    </row>
    <row r="172" spans="2:8" s="1" customFormat="1" ht="16.899999999999999" customHeight="1">
      <c r="B172" s="33"/>
      <c r="C172" s="204" t="s">
        <v>3816</v>
      </c>
      <c r="D172" s="204" t="s">
        <v>3817</v>
      </c>
      <c r="E172" s="18" t="s">
        <v>233</v>
      </c>
      <c r="F172" s="205">
        <v>176.4</v>
      </c>
      <c r="H172" s="33"/>
    </row>
    <row r="173" spans="2:8" s="1" customFormat="1" ht="16.899999999999999" customHeight="1">
      <c r="B173" s="33"/>
      <c r="C173" s="200" t="s">
        <v>2518</v>
      </c>
      <c r="D173" s="201" t="s">
        <v>19</v>
      </c>
      <c r="E173" s="202" t="s">
        <v>19</v>
      </c>
      <c r="F173" s="203">
        <v>37.247999999999998</v>
      </c>
      <c r="H173" s="33"/>
    </row>
    <row r="174" spans="2:8" s="1" customFormat="1" ht="16.899999999999999" customHeight="1">
      <c r="B174" s="33"/>
      <c r="C174" s="206" t="s">
        <v>3986</v>
      </c>
      <c r="H174" s="33"/>
    </row>
    <row r="175" spans="2:8" s="1" customFormat="1" ht="16.899999999999999" customHeight="1">
      <c r="B175" s="33"/>
      <c r="C175" s="204" t="s">
        <v>3774</v>
      </c>
      <c r="D175" s="204" t="s">
        <v>3775</v>
      </c>
      <c r="E175" s="18" t="s">
        <v>233</v>
      </c>
      <c r="F175" s="205">
        <v>89.394999999999996</v>
      </c>
      <c r="H175" s="33"/>
    </row>
    <row r="176" spans="2:8" s="1" customFormat="1" ht="16.899999999999999" customHeight="1">
      <c r="B176" s="33"/>
      <c r="C176" s="200" t="s">
        <v>2991</v>
      </c>
      <c r="D176" s="201" t="s">
        <v>19</v>
      </c>
      <c r="E176" s="202" t="s">
        <v>19</v>
      </c>
      <c r="F176" s="203">
        <v>1.9279999999999999</v>
      </c>
      <c r="H176" s="33"/>
    </row>
    <row r="177" spans="2:8" s="1" customFormat="1" ht="16.899999999999999" customHeight="1">
      <c r="B177" s="33"/>
      <c r="C177" s="206" t="s">
        <v>3986</v>
      </c>
      <c r="H177" s="33"/>
    </row>
    <row r="178" spans="2:8" s="1" customFormat="1" ht="16.899999999999999" customHeight="1">
      <c r="B178" s="33"/>
      <c r="C178" s="204" t="s">
        <v>3774</v>
      </c>
      <c r="D178" s="204" t="s">
        <v>3775</v>
      </c>
      <c r="E178" s="18" t="s">
        <v>233</v>
      </c>
      <c r="F178" s="205">
        <v>9.9019999999999992</v>
      </c>
      <c r="H178" s="33"/>
    </row>
    <row r="179" spans="2:8" s="1" customFormat="1" ht="7.35" customHeight="1">
      <c r="B179" s="42"/>
      <c r="C179" s="43"/>
      <c r="D179" s="43"/>
      <c r="E179" s="43"/>
      <c r="F179" s="43"/>
      <c r="G179" s="43"/>
      <c r="H179" s="33"/>
    </row>
    <row r="180" spans="2:8" s="1" customFormat="1" ht="11.25"/>
  </sheetData>
  <sheetProtection algorithmName="SHA-512" hashValue="CvNG/aUBJ2Kz3FgI7gqlWpeKzr6g7hucC87yJnahRQB5A0/oATaSlh6gOpD8oj/awdc81p9UNOn9dGdTSUfIeg==" saltValue="FDgeFLN8TALnOjUlfqtDKXk1LNZ9UapY5C+zcKKAEZjxO5ueq1xDNUr1iFXGvILQIQrWEUvUfeCGz6XZzbMldw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fitToHeight="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sheetPr>
    <pageSetUpPr fitToPage="1"/>
  </sheetPr>
  <dimension ref="A1:K219"/>
  <sheetViews>
    <sheetView showGridLines="0" topLeftCell="A43" zoomScale="110" zoomScaleNormal="110" workbookViewId="0"/>
  </sheetViews>
  <sheetFormatPr defaultRowHeight="12.75"/>
  <cols>
    <col min="1" max="1" width="8.33203125" style="207" customWidth="1"/>
    <col min="2" max="2" width="1.6640625" style="207" customWidth="1"/>
    <col min="3" max="4" width="5" style="207" customWidth="1"/>
    <col min="5" max="5" width="11.6640625" style="207" customWidth="1"/>
    <col min="6" max="6" width="9.1640625" style="207" customWidth="1"/>
    <col min="7" max="7" width="5" style="207" customWidth="1"/>
    <col min="8" max="8" width="77.83203125" style="207" customWidth="1"/>
    <col min="9" max="10" width="20" style="207" customWidth="1"/>
    <col min="11" max="11" width="1.6640625" style="207" customWidth="1"/>
  </cols>
  <sheetData>
    <row r="1" spans="2:11" customFormat="1" ht="37.5" customHeight="1"/>
    <row r="2" spans="2:11" customFormat="1" ht="7.5" customHeight="1">
      <c r="B2" s="208"/>
      <c r="C2" s="209"/>
      <c r="D2" s="209"/>
      <c r="E2" s="209"/>
      <c r="F2" s="209"/>
      <c r="G2" s="209"/>
      <c r="H2" s="209"/>
      <c r="I2" s="209"/>
      <c r="J2" s="209"/>
      <c r="K2" s="210"/>
    </row>
    <row r="3" spans="2:11" s="16" customFormat="1" ht="45" customHeight="1">
      <c r="B3" s="211"/>
      <c r="C3" s="339" t="s">
        <v>3987</v>
      </c>
      <c r="D3" s="339"/>
      <c r="E3" s="339"/>
      <c r="F3" s="339"/>
      <c r="G3" s="339"/>
      <c r="H3" s="339"/>
      <c r="I3" s="339"/>
      <c r="J3" s="339"/>
      <c r="K3" s="212"/>
    </row>
    <row r="4" spans="2:11" customFormat="1" ht="25.5" customHeight="1">
      <c r="B4" s="213"/>
      <c r="C4" s="338" t="s">
        <v>3988</v>
      </c>
      <c r="D4" s="338"/>
      <c r="E4" s="338"/>
      <c r="F4" s="338"/>
      <c r="G4" s="338"/>
      <c r="H4" s="338"/>
      <c r="I4" s="338"/>
      <c r="J4" s="338"/>
      <c r="K4" s="214"/>
    </row>
    <row r="5" spans="2:11" customFormat="1" ht="5.25" customHeight="1">
      <c r="B5" s="213"/>
      <c r="C5" s="215"/>
      <c r="D5" s="215"/>
      <c r="E5" s="215"/>
      <c r="F5" s="215"/>
      <c r="G5" s="215"/>
      <c r="H5" s="215"/>
      <c r="I5" s="215"/>
      <c r="J5" s="215"/>
      <c r="K5" s="214"/>
    </row>
    <row r="6" spans="2:11" customFormat="1" ht="15" customHeight="1">
      <c r="B6" s="213"/>
      <c r="C6" s="337" t="s">
        <v>3989</v>
      </c>
      <c r="D6" s="337"/>
      <c r="E6" s="337"/>
      <c r="F6" s="337"/>
      <c r="G6" s="337"/>
      <c r="H6" s="337"/>
      <c r="I6" s="337"/>
      <c r="J6" s="337"/>
      <c r="K6" s="214"/>
    </row>
    <row r="7" spans="2:11" customFormat="1" ht="15" customHeight="1">
      <c r="B7" s="217"/>
      <c r="C7" s="337" t="s">
        <v>3990</v>
      </c>
      <c r="D7" s="337"/>
      <c r="E7" s="337"/>
      <c r="F7" s="337"/>
      <c r="G7" s="337"/>
      <c r="H7" s="337"/>
      <c r="I7" s="337"/>
      <c r="J7" s="337"/>
      <c r="K7" s="214"/>
    </row>
    <row r="8" spans="2:11" customFormat="1" ht="12.75" customHeight="1">
      <c r="B8" s="217"/>
      <c r="C8" s="216"/>
      <c r="D8" s="216"/>
      <c r="E8" s="216"/>
      <c r="F8" s="216"/>
      <c r="G8" s="216"/>
      <c r="H8" s="216"/>
      <c r="I8" s="216"/>
      <c r="J8" s="216"/>
      <c r="K8" s="214"/>
    </row>
    <row r="9" spans="2:11" customFormat="1" ht="15" customHeight="1">
      <c r="B9" s="217"/>
      <c r="C9" s="337" t="s">
        <v>3991</v>
      </c>
      <c r="D9" s="337"/>
      <c r="E9" s="337"/>
      <c r="F9" s="337"/>
      <c r="G9" s="337"/>
      <c r="H9" s="337"/>
      <c r="I9" s="337"/>
      <c r="J9" s="337"/>
      <c r="K9" s="214"/>
    </row>
    <row r="10" spans="2:11" customFormat="1" ht="15" customHeight="1">
      <c r="B10" s="217"/>
      <c r="C10" s="216"/>
      <c r="D10" s="337" t="s">
        <v>3992</v>
      </c>
      <c r="E10" s="337"/>
      <c r="F10" s="337"/>
      <c r="G10" s="337"/>
      <c r="H10" s="337"/>
      <c r="I10" s="337"/>
      <c r="J10" s="337"/>
      <c r="K10" s="214"/>
    </row>
    <row r="11" spans="2:11" customFormat="1" ht="15" customHeight="1">
      <c r="B11" s="217"/>
      <c r="C11" s="218"/>
      <c r="D11" s="337" t="s">
        <v>3993</v>
      </c>
      <c r="E11" s="337"/>
      <c r="F11" s="337"/>
      <c r="G11" s="337"/>
      <c r="H11" s="337"/>
      <c r="I11" s="337"/>
      <c r="J11" s="337"/>
      <c r="K11" s="214"/>
    </row>
    <row r="12" spans="2:11" customFormat="1" ht="15" customHeight="1">
      <c r="B12" s="217"/>
      <c r="C12" s="218"/>
      <c r="D12" s="216"/>
      <c r="E12" s="216"/>
      <c r="F12" s="216"/>
      <c r="G12" s="216"/>
      <c r="H12" s="216"/>
      <c r="I12" s="216"/>
      <c r="J12" s="216"/>
      <c r="K12" s="214"/>
    </row>
    <row r="13" spans="2:11" customFormat="1" ht="15" customHeight="1">
      <c r="B13" s="217"/>
      <c r="C13" s="218"/>
      <c r="D13" s="219" t="s">
        <v>3994</v>
      </c>
      <c r="E13" s="216"/>
      <c r="F13" s="216"/>
      <c r="G13" s="216"/>
      <c r="H13" s="216"/>
      <c r="I13" s="216"/>
      <c r="J13" s="216"/>
      <c r="K13" s="214"/>
    </row>
    <row r="14" spans="2:11" customFormat="1" ht="12.75" customHeight="1">
      <c r="B14" s="217"/>
      <c r="C14" s="218"/>
      <c r="D14" s="218"/>
      <c r="E14" s="218"/>
      <c r="F14" s="218"/>
      <c r="G14" s="218"/>
      <c r="H14" s="218"/>
      <c r="I14" s="218"/>
      <c r="J14" s="218"/>
      <c r="K14" s="214"/>
    </row>
    <row r="15" spans="2:11" customFormat="1" ht="15" customHeight="1">
      <c r="B15" s="217"/>
      <c r="C15" s="218"/>
      <c r="D15" s="337" t="s">
        <v>3995</v>
      </c>
      <c r="E15" s="337"/>
      <c r="F15" s="337"/>
      <c r="G15" s="337"/>
      <c r="H15" s="337"/>
      <c r="I15" s="337"/>
      <c r="J15" s="337"/>
      <c r="K15" s="214"/>
    </row>
    <row r="16" spans="2:11" customFormat="1" ht="15" customHeight="1">
      <c r="B16" s="217"/>
      <c r="C16" s="218"/>
      <c r="D16" s="337" t="s">
        <v>3996</v>
      </c>
      <c r="E16" s="337"/>
      <c r="F16" s="337"/>
      <c r="G16" s="337"/>
      <c r="H16" s="337"/>
      <c r="I16" s="337"/>
      <c r="J16" s="337"/>
      <c r="K16" s="214"/>
    </row>
    <row r="17" spans="2:11" customFormat="1" ht="15" customHeight="1">
      <c r="B17" s="217"/>
      <c r="C17" s="218"/>
      <c r="D17" s="337" t="s">
        <v>3997</v>
      </c>
      <c r="E17" s="337"/>
      <c r="F17" s="337"/>
      <c r="G17" s="337"/>
      <c r="H17" s="337"/>
      <c r="I17" s="337"/>
      <c r="J17" s="337"/>
      <c r="K17" s="214"/>
    </row>
    <row r="18" spans="2:11" customFormat="1" ht="15" customHeight="1">
      <c r="B18" s="217"/>
      <c r="C18" s="218"/>
      <c r="D18" s="218"/>
      <c r="E18" s="220" t="s">
        <v>76</v>
      </c>
      <c r="F18" s="337" t="s">
        <v>3998</v>
      </c>
      <c r="G18" s="337"/>
      <c r="H18" s="337"/>
      <c r="I18" s="337"/>
      <c r="J18" s="337"/>
      <c r="K18" s="214"/>
    </row>
    <row r="19" spans="2:11" customFormat="1" ht="15" customHeight="1">
      <c r="B19" s="217"/>
      <c r="C19" s="218"/>
      <c r="D19" s="218"/>
      <c r="E19" s="220" t="s">
        <v>3999</v>
      </c>
      <c r="F19" s="337" t="s">
        <v>4000</v>
      </c>
      <c r="G19" s="337"/>
      <c r="H19" s="337"/>
      <c r="I19" s="337"/>
      <c r="J19" s="337"/>
      <c r="K19" s="214"/>
    </row>
    <row r="20" spans="2:11" customFormat="1" ht="15" customHeight="1">
      <c r="B20" s="217"/>
      <c r="C20" s="218"/>
      <c r="D20" s="218"/>
      <c r="E20" s="220" t="s">
        <v>4001</v>
      </c>
      <c r="F20" s="337" t="s">
        <v>4002</v>
      </c>
      <c r="G20" s="337"/>
      <c r="H20" s="337"/>
      <c r="I20" s="337"/>
      <c r="J20" s="337"/>
      <c r="K20" s="214"/>
    </row>
    <row r="21" spans="2:11" customFormat="1" ht="15" customHeight="1">
      <c r="B21" s="217"/>
      <c r="C21" s="218"/>
      <c r="D21" s="218"/>
      <c r="E21" s="220" t="s">
        <v>127</v>
      </c>
      <c r="F21" s="337" t="s">
        <v>128</v>
      </c>
      <c r="G21" s="337"/>
      <c r="H21" s="337"/>
      <c r="I21" s="337"/>
      <c r="J21" s="337"/>
      <c r="K21" s="214"/>
    </row>
    <row r="22" spans="2:11" customFormat="1" ht="15" customHeight="1">
      <c r="B22" s="217"/>
      <c r="C22" s="218"/>
      <c r="D22" s="218"/>
      <c r="E22" s="220" t="s">
        <v>540</v>
      </c>
      <c r="F22" s="337" t="s">
        <v>541</v>
      </c>
      <c r="G22" s="337"/>
      <c r="H22" s="337"/>
      <c r="I22" s="337"/>
      <c r="J22" s="337"/>
      <c r="K22" s="214"/>
    </row>
    <row r="23" spans="2:11" customFormat="1" ht="15" customHeight="1">
      <c r="B23" s="217"/>
      <c r="C23" s="218"/>
      <c r="D23" s="218"/>
      <c r="E23" s="220" t="s">
        <v>122</v>
      </c>
      <c r="F23" s="337" t="s">
        <v>4003</v>
      </c>
      <c r="G23" s="337"/>
      <c r="H23" s="337"/>
      <c r="I23" s="337"/>
      <c r="J23" s="337"/>
      <c r="K23" s="214"/>
    </row>
    <row r="24" spans="2:11" customFormat="1" ht="12.75" customHeight="1">
      <c r="B24" s="217"/>
      <c r="C24" s="218"/>
      <c r="D24" s="218"/>
      <c r="E24" s="218"/>
      <c r="F24" s="218"/>
      <c r="G24" s="218"/>
      <c r="H24" s="218"/>
      <c r="I24" s="218"/>
      <c r="J24" s="218"/>
      <c r="K24" s="214"/>
    </row>
    <row r="25" spans="2:11" customFormat="1" ht="15" customHeight="1">
      <c r="B25" s="217"/>
      <c r="C25" s="337" t="s">
        <v>4004</v>
      </c>
      <c r="D25" s="337"/>
      <c r="E25" s="337"/>
      <c r="F25" s="337"/>
      <c r="G25" s="337"/>
      <c r="H25" s="337"/>
      <c r="I25" s="337"/>
      <c r="J25" s="337"/>
      <c r="K25" s="214"/>
    </row>
    <row r="26" spans="2:11" customFormat="1" ht="15" customHeight="1">
      <c r="B26" s="217"/>
      <c r="C26" s="337" t="s">
        <v>4005</v>
      </c>
      <c r="D26" s="337"/>
      <c r="E26" s="337"/>
      <c r="F26" s="337"/>
      <c r="G26" s="337"/>
      <c r="H26" s="337"/>
      <c r="I26" s="337"/>
      <c r="J26" s="337"/>
      <c r="K26" s="214"/>
    </row>
    <row r="27" spans="2:11" customFormat="1" ht="15" customHeight="1">
      <c r="B27" s="217"/>
      <c r="C27" s="216"/>
      <c r="D27" s="337" t="s">
        <v>4006</v>
      </c>
      <c r="E27" s="337"/>
      <c r="F27" s="337"/>
      <c r="G27" s="337"/>
      <c r="H27" s="337"/>
      <c r="I27" s="337"/>
      <c r="J27" s="337"/>
      <c r="K27" s="214"/>
    </row>
    <row r="28" spans="2:11" customFormat="1" ht="15" customHeight="1">
      <c r="B28" s="217"/>
      <c r="C28" s="218"/>
      <c r="D28" s="337" t="s">
        <v>4007</v>
      </c>
      <c r="E28" s="337"/>
      <c r="F28" s="337"/>
      <c r="G28" s="337"/>
      <c r="H28" s="337"/>
      <c r="I28" s="337"/>
      <c r="J28" s="337"/>
      <c r="K28" s="214"/>
    </row>
    <row r="29" spans="2:11" customFormat="1" ht="12.75" customHeight="1">
      <c r="B29" s="217"/>
      <c r="C29" s="218"/>
      <c r="D29" s="218"/>
      <c r="E29" s="218"/>
      <c r="F29" s="218"/>
      <c r="G29" s="218"/>
      <c r="H29" s="218"/>
      <c r="I29" s="218"/>
      <c r="J29" s="218"/>
      <c r="K29" s="214"/>
    </row>
    <row r="30" spans="2:11" customFormat="1" ht="15" customHeight="1">
      <c r="B30" s="217"/>
      <c r="C30" s="218"/>
      <c r="D30" s="337" t="s">
        <v>4008</v>
      </c>
      <c r="E30" s="337"/>
      <c r="F30" s="337"/>
      <c r="G30" s="337"/>
      <c r="H30" s="337"/>
      <c r="I30" s="337"/>
      <c r="J30" s="337"/>
      <c r="K30" s="214"/>
    </row>
    <row r="31" spans="2:11" customFormat="1" ht="15" customHeight="1">
      <c r="B31" s="217"/>
      <c r="C31" s="218"/>
      <c r="D31" s="337" t="s">
        <v>4009</v>
      </c>
      <c r="E31" s="337"/>
      <c r="F31" s="337"/>
      <c r="G31" s="337"/>
      <c r="H31" s="337"/>
      <c r="I31" s="337"/>
      <c r="J31" s="337"/>
      <c r="K31" s="214"/>
    </row>
    <row r="32" spans="2:11" customFormat="1" ht="12.75" customHeight="1">
      <c r="B32" s="217"/>
      <c r="C32" s="218"/>
      <c r="D32" s="218"/>
      <c r="E32" s="218"/>
      <c r="F32" s="218"/>
      <c r="G32" s="218"/>
      <c r="H32" s="218"/>
      <c r="I32" s="218"/>
      <c r="J32" s="218"/>
      <c r="K32" s="214"/>
    </row>
    <row r="33" spans="2:11" customFormat="1" ht="15" customHeight="1">
      <c r="B33" s="217"/>
      <c r="C33" s="218"/>
      <c r="D33" s="337" t="s">
        <v>4010</v>
      </c>
      <c r="E33" s="337"/>
      <c r="F33" s="337"/>
      <c r="G33" s="337"/>
      <c r="H33" s="337"/>
      <c r="I33" s="337"/>
      <c r="J33" s="337"/>
      <c r="K33" s="214"/>
    </row>
    <row r="34" spans="2:11" customFormat="1" ht="15" customHeight="1">
      <c r="B34" s="217"/>
      <c r="C34" s="218"/>
      <c r="D34" s="337" t="s">
        <v>4011</v>
      </c>
      <c r="E34" s="337"/>
      <c r="F34" s="337"/>
      <c r="G34" s="337"/>
      <c r="H34" s="337"/>
      <c r="I34" s="337"/>
      <c r="J34" s="337"/>
      <c r="K34" s="214"/>
    </row>
    <row r="35" spans="2:11" customFormat="1" ht="15" customHeight="1">
      <c r="B35" s="217"/>
      <c r="C35" s="218"/>
      <c r="D35" s="337" t="s">
        <v>4012</v>
      </c>
      <c r="E35" s="337"/>
      <c r="F35" s="337"/>
      <c r="G35" s="337"/>
      <c r="H35" s="337"/>
      <c r="I35" s="337"/>
      <c r="J35" s="337"/>
      <c r="K35" s="214"/>
    </row>
    <row r="36" spans="2:11" customFormat="1" ht="15" customHeight="1">
      <c r="B36" s="217"/>
      <c r="C36" s="218"/>
      <c r="D36" s="216"/>
      <c r="E36" s="219" t="s">
        <v>146</v>
      </c>
      <c r="F36" s="216"/>
      <c r="G36" s="337" t="s">
        <v>4013</v>
      </c>
      <c r="H36" s="337"/>
      <c r="I36" s="337"/>
      <c r="J36" s="337"/>
      <c r="K36" s="214"/>
    </row>
    <row r="37" spans="2:11" customFormat="1" ht="30.75" customHeight="1">
      <c r="B37" s="217"/>
      <c r="C37" s="218"/>
      <c r="D37" s="216"/>
      <c r="E37" s="219" t="s">
        <v>4014</v>
      </c>
      <c r="F37" s="216"/>
      <c r="G37" s="337" t="s">
        <v>4015</v>
      </c>
      <c r="H37" s="337"/>
      <c r="I37" s="337"/>
      <c r="J37" s="337"/>
      <c r="K37" s="214"/>
    </row>
    <row r="38" spans="2:11" customFormat="1" ht="15" customHeight="1">
      <c r="B38" s="217"/>
      <c r="C38" s="218"/>
      <c r="D38" s="216"/>
      <c r="E38" s="219" t="s">
        <v>50</v>
      </c>
      <c r="F38" s="216"/>
      <c r="G38" s="337" t="s">
        <v>4016</v>
      </c>
      <c r="H38" s="337"/>
      <c r="I38" s="337"/>
      <c r="J38" s="337"/>
      <c r="K38" s="214"/>
    </row>
    <row r="39" spans="2:11" customFormat="1" ht="15" customHeight="1">
      <c r="B39" s="217"/>
      <c r="C39" s="218"/>
      <c r="D39" s="216"/>
      <c r="E39" s="219" t="s">
        <v>51</v>
      </c>
      <c r="F39" s="216"/>
      <c r="G39" s="337" t="s">
        <v>4017</v>
      </c>
      <c r="H39" s="337"/>
      <c r="I39" s="337"/>
      <c r="J39" s="337"/>
      <c r="K39" s="214"/>
    </row>
    <row r="40" spans="2:11" customFormat="1" ht="15" customHeight="1">
      <c r="B40" s="217"/>
      <c r="C40" s="218"/>
      <c r="D40" s="216"/>
      <c r="E40" s="219" t="s">
        <v>147</v>
      </c>
      <c r="F40" s="216"/>
      <c r="G40" s="337" t="s">
        <v>4018</v>
      </c>
      <c r="H40" s="337"/>
      <c r="I40" s="337"/>
      <c r="J40" s="337"/>
      <c r="K40" s="214"/>
    </row>
    <row r="41" spans="2:11" customFormat="1" ht="15" customHeight="1">
      <c r="B41" s="217"/>
      <c r="C41" s="218"/>
      <c r="D41" s="216"/>
      <c r="E41" s="219" t="s">
        <v>148</v>
      </c>
      <c r="F41" s="216"/>
      <c r="G41" s="337" t="s">
        <v>4019</v>
      </c>
      <c r="H41" s="337"/>
      <c r="I41" s="337"/>
      <c r="J41" s="337"/>
      <c r="K41" s="214"/>
    </row>
    <row r="42" spans="2:11" customFormat="1" ht="15" customHeight="1">
      <c r="B42" s="217"/>
      <c r="C42" s="218"/>
      <c r="D42" s="216"/>
      <c r="E42" s="219" t="s">
        <v>4020</v>
      </c>
      <c r="F42" s="216"/>
      <c r="G42" s="337" t="s">
        <v>4021</v>
      </c>
      <c r="H42" s="337"/>
      <c r="I42" s="337"/>
      <c r="J42" s="337"/>
      <c r="K42" s="214"/>
    </row>
    <row r="43" spans="2:11" customFormat="1" ht="15" customHeight="1">
      <c r="B43" s="217"/>
      <c r="C43" s="218"/>
      <c r="D43" s="216"/>
      <c r="E43" s="219"/>
      <c r="F43" s="216"/>
      <c r="G43" s="337" t="s">
        <v>4022</v>
      </c>
      <c r="H43" s="337"/>
      <c r="I43" s="337"/>
      <c r="J43" s="337"/>
      <c r="K43" s="214"/>
    </row>
    <row r="44" spans="2:11" customFormat="1" ht="15" customHeight="1">
      <c r="B44" s="217"/>
      <c r="C44" s="218"/>
      <c r="D44" s="216"/>
      <c r="E44" s="219" t="s">
        <v>4023</v>
      </c>
      <c r="F44" s="216"/>
      <c r="G44" s="337" t="s">
        <v>4024</v>
      </c>
      <c r="H44" s="337"/>
      <c r="I44" s="337"/>
      <c r="J44" s="337"/>
      <c r="K44" s="214"/>
    </row>
    <row r="45" spans="2:11" customFormat="1" ht="15" customHeight="1">
      <c r="B45" s="217"/>
      <c r="C45" s="218"/>
      <c r="D45" s="216"/>
      <c r="E45" s="219" t="s">
        <v>150</v>
      </c>
      <c r="F45" s="216"/>
      <c r="G45" s="337" t="s">
        <v>4025</v>
      </c>
      <c r="H45" s="337"/>
      <c r="I45" s="337"/>
      <c r="J45" s="337"/>
      <c r="K45" s="214"/>
    </row>
    <row r="46" spans="2:11" customFormat="1" ht="12.75" customHeight="1">
      <c r="B46" s="217"/>
      <c r="C46" s="218"/>
      <c r="D46" s="216"/>
      <c r="E46" s="216"/>
      <c r="F46" s="216"/>
      <c r="G46" s="216"/>
      <c r="H46" s="216"/>
      <c r="I46" s="216"/>
      <c r="J46" s="216"/>
      <c r="K46" s="214"/>
    </row>
    <row r="47" spans="2:11" customFormat="1" ht="15" customHeight="1">
      <c r="B47" s="217"/>
      <c r="C47" s="218"/>
      <c r="D47" s="337" t="s">
        <v>4026</v>
      </c>
      <c r="E47" s="337"/>
      <c r="F47" s="337"/>
      <c r="G47" s="337"/>
      <c r="H47" s="337"/>
      <c r="I47" s="337"/>
      <c r="J47" s="337"/>
      <c r="K47" s="214"/>
    </row>
    <row r="48" spans="2:11" customFormat="1" ht="15" customHeight="1">
      <c r="B48" s="217"/>
      <c r="C48" s="218"/>
      <c r="D48" s="218"/>
      <c r="E48" s="337" t="s">
        <v>4027</v>
      </c>
      <c r="F48" s="337"/>
      <c r="G48" s="337"/>
      <c r="H48" s="337"/>
      <c r="I48" s="337"/>
      <c r="J48" s="337"/>
      <c r="K48" s="214"/>
    </row>
    <row r="49" spans="2:11" customFormat="1" ht="15" customHeight="1">
      <c r="B49" s="217"/>
      <c r="C49" s="218"/>
      <c r="D49" s="218"/>
      <c r="E49" s="337" t="s">
        <v>4028</v>
      </c>
      <c r="F49" s="337"/>
      <c r="G49" s="337"/>
      <c r="H49" s="337"/>
      <c r="I49" s="337"/>
      <c r="J49" s="337"/>
      <c r="K49" s="214"/>
    </row>
    <row r="50" spans="2:11" customFormat="1" ht="15" customHeight="1">
      <c r="B50" s="217"/>
      <c r="C50" s="218"/>
      <c r="D50" s="218"/>
      <c r="E50" s="337" t="s">
        <v>4029</v>
      </c>
      <c r="F50" s="337"/>
      <c r="G50" s="337"/>
      <c r="H50" s="337"/>
      <c r="I50" s="337"/>
      <c r="J50" s="337"/>
      <c r="K50" s="214"/>
    </row>
    <row r="51" spans="2:11" customFormat="1" ht="15" customHeight="1">
      <c r="B51" s="217"/>
      <c r="C51" s="218"/>
      <c r="D51" s="337" t="s">
        <v>4030</v>
      </c>
      <c r="E51" s="337"/>
      <c r="F51" s="337"/>
      <c r="G51" s="337"/>
      <c r="H51" s="337"/>
      <c r="I51" s="337"/>
      <c r="J51" s="337"/>
      <c r="K51" s="214"/>
    </row>
    <row r="52" spans="2:11" customFormat="1" ht="25.5" customHeight="1">
      <c r="B52" s="213"/>
      <c r="C52" s="338" t="s">
        <v>4031</v>
      </c>
      <c r="D52" s="338"/>
      <c r="E52" s="338"/>
      <c r="F52" s="338"/>
      <c r="G52" s="338"/>
      <c r="H52" s="338"/>
      <c r="I52" s="338"/>
      <c r="J52" s="338"/>
      <c r="K52" s="214"/>
    </row>
    <row r="53" spans="2:11" customFormat="1" ht="5.25" customHeight="1">
      <c r="B53" s="213"/>
      <c r="C53" s="215"/>
      <c r="D53" s="215"/>
      <c r="E53" s="215"/>
      <c r="F53" s="215"/>
      <c r="G53" s="215"/>
      <c r="H53" s="215"/>
      <c r="I53" s="215"/>
      <c r="J53" s="215"/>
      <c r="K53" s="214"/>
    </row>
    <row r="54" spans="2:11" customFormat="1" ht="15" customHeight="1">
      <c r="B54" s="213"/>
      <c r="C54" s="337" t="s">
        <v>4032</v>
      </c>
      <c r="D54" s="337"/>
      <c r="E54" s="337"/>
      <c r="F54" s="337"/>
      <c r="G54" s="337"/>
      <c r="H54" s="337"/>
      <c r="I54" s="337"/>
      <c r="J54" s="337"/>
      <c r="K54" s="214"/>
    </row>
    <row r="55" spans="2:11" customFormat="1" ht="15" customHeight="1">
      <c r="B55" s="213"/>
      <c r="C55" s="337" t="s">
        <v>4033</v>
      </c>
      <c r="D55" s="337"/>
      <c r="E55" s="337"/>
      <c r="F55" s="337"/>
      <c r="G55" s="337"/>
      <c r="H55" s="337"/>
      <c r="I55" s="337"/>
      <c r="J55" s="337"/>
      <c r="K55" s="214"/>
    </row>
    <row r="56" spans="2:11" customFormat="1" ht="12.75" customHeight="1">
      <c r="B56" s="213"/>
      <c r="C56" s="216"/>
      <c r="D56" s="216"/>
      <c r="E56" s="216"/>
      <c r="F56" s="216"/>
      <c r="G56" s="216"/>
      <c r="H56" s="216"/>
      <c r="I56" s="216"/>
      <c r="J56" s="216"/>
      <c r="K56" s="214"/>
    </row>
    <row r="57" spans="2:11" customFormat="1" ht="15" customHeight="1">
      <c r="B57" s="213"/>
      <c r="C57" s="337" t="s">
        <v>4034</v>
      </c>
      <c r="D57" s="337"/>
      <c r="E57" s="337"/>
      <c r="F57" s="337"/>
      <c r="G57" s="337"/>
      <c r="H57" s="337"/>
      <c r="I57" s="337"/>
      <c r="J57" s="337"/>
      <c r="K57" s="214"/>
    </row>
    <row r="58" spans="2:11" customFormat="1" ht="15" customHeight="1">
      <c r="B58" s="213"/>
      <c r="C58" s="218"/>
      <c r="D58" s="337" t="s">
        <v>4035</v>
      </c>
      <c r="E58" s="337"/>
      <c r="F58" s="337"/>
      <c r="G58" s="337"/>
      <c r="H58" s="337"/>
      <c r="I58" s="337"/>
      <c r="J58" s="337"/>
      <c r="K58" s="214"/>
    </row>
    <row r="59" spans="2:11" customFormat="1" ht="15" customHeight="1">
      <c r="B59" s="213"/>
      <c r="C59" s="218"/>
      <c r="D59" s="337" t="s">
        <v>4036</v>
      </c>
      <c r="E59" s="337"/>
      <c r="F59" s="337"/>
      <c r="G59" s="337"/>
      <c r="H59" s="337"/>
      <c r="I59" s="337"/>
      <c r="J59" s="337"/>
      <c r="K59" s="214"/>
    </row>
    <row r="60" spans="2:11" customFormat="1" ht="15" customHeight="1">
      <c r="B60" s="213"/>
      <c r="C60" s="218"/>
      <c r="D60" s="337" t="s">
        <v>4037</v>
      </c>
      <c r="E60" s="337"/>
      <c r="F60" s="337"/>
      <c r="G60" s="337"/>
      <c r="H60" s="337"/>
      <c r="I60" s="337"/>
      <c r="J60" s="337"/>
      <c r="K60" s="214"/>
    </row>
    <row r="61" spans="2:11" customFormat="1" ht="15" customHeight="1">
      <c r="B61" s="213"/>
      <c r="C61" s="218"/>
      <c r="D61" s="337" t="s">
        <v>4038</v>
      </c>
      <c r="E61" s="337"/>
      <c r="F61" s="337"/>
      <c r="G61" s="337"/>
      <c r="H61" s="337"/>
      <c r="I61" s="337"/>
      <c r="J61" s="337"/>
      <c r="K61" s="214"/>
    </row>
    <row r="62" spans="2:11" customFormat="1" ht="15" customHeight="1">
      <c r="B62" s="213"/>
      <c r="C62" s="218"/>
      <c r="D62" s="340" t="s">
        <v>4039</v>
      </c>
      <c r="E62" s="340"/>
      <c r="F62" s="340"/>
      <c r="G62" s="340"/>
      <c r="H62" s="340"/>
      <c r="I62" s="340"/>
      <c r="J62" s="340"/>
      <c r="K62" s="214"/>
    </row>
    <row r="63" spans="2:11" customFormat="1" ht="15" customHeight="1">
      <c r="B63" s="213"/>
      <c r="C63" s="218"/>
      <c r="D63" s="337" t="s">
        <v>4040</v>
      </c>
      <c r="E63" s="337"/>
      <c r="F63" s="337"/>
      <c r="G63" s="337"/>
      <c r="H63" s="337"/>
      <c r="I63" s="337"/>
      <c r="J63" s="337"/>
      <c r="K63" s="214"/>
    </row>
    <row r="64" spans="2:11" customFormat="1" ht="12.75" customHeight="1">
      <c r="B64" s="213"/>
      <c r="C64" s="218"/>
      <c r="D64" s="218"/>
      <c r="E64" s="221"/>
      <c r="F64" s="218"/>
      <c r="G64" s="218"/>
      <c r="H64" s="218"/>
      <c r="I64" s="218"/>
      <c r="J64" s="218"/>
      <c r="K64" s="214"/>
    </row>
    <row r="65" spans="2:11" customFormat="1" ht="15" customHeight="1">
      <c r="B65" s="213"/>
      <c r="C65" s="218"/>
      <c r="D65" s="337" t="s">
        <v>4041</v>
      </c>
      <c r="E65" s="337"/>
      <c r="F65" s="337"/>
      <c r="G65" s="337"/>
      <c r="H65" s="337"/>
      <c r="I65" s="337"/>
      <c r="J65" s="337"/>
      <c r="K65" s="214"/>
    </row>
    <row r="66" spans="2:11" customFormat="1" ht="15" customHeight="1">
      <c r="B66" s="213"/>
      <c r="C66" s="218"/>
      <c r="D66" s="340" t="s">
        <v>4042</v>
      </c>
      <c r="E66" s="340"/>
      <c r="F66" s="340"/>
      <c r="G66" s="340"/>
      <c r="H66" s="340"/>
      <c r="I66" s="340"/>
      <c r="J66" s="340"/>
      <c r="K66" s="214"/>
    </row>
    <row r="67" spans="2:11" customFormat="1" ht="15" customHeight="1">
      <c r="B67" s="213"/>
      <c r="C67" s="218"/>
      <c r="D67" s="337" t="s">
        <v>4043</v>
      </c>
      <c r="E67" s="337"/>
      <c r="F67" s="337"/>
      <c r="G67" s="337"/>
      <c r="H67" s="337"/>
      <c r="I67" s="337"/>
      <c r="J67" s="337"/>
      <c r="K67" s="214"/>
    </row>
    <row r="68" spans="2:11" customFormat="1" ht="15" customHeight="1">
      <c r="B68" s="213"/>
      <c r="C68" s="218"/>
      <c r="D68" s="337" t="s">
        <v>4044</v>
      </c>
      <c r="E68" s="337"/>
      <c r="F68" s="337"/>
      <c r="G68" s="337"/>
      <c r="H68" s="337"/>
      <c r="I68" s="337"/>
      <c r="J68" s="337"/>
      <c r="K68" s="214"/>
    </row>
    <row r="69" spans="2:11" customFormat="1" ht="15" customHeight="1">
      <c r="B69" s="213"/>
      <c r="C69" s="218"/>
      <c r="D69" s="337" t="s">
        <v>4045</v>
      </c>
      <c r="E69" s="337"/>
      <c r="F69" s="337"/>
      <c r="G69" s="337"/>
      <c r="H69" s="337"/>
      <c r="I69" s="337"/>
      <c r="J69" s="337"/>
      <c r="K69" s="214"/>
    </row>
    <row r="70" spans="2:11" customFormat="1" ht="15" customHeight="1">
      <c r="B70" s="213"/>
      <c r="C70" s="218"/>
      <c r="D70" s="337" t="s">
        <v>4046</v>
      </c>
      <c r="E70" s="337"/>
      <c r="F70" s="337"/>
      <c r="G70" s="337"/>
      <c r="H70" s="337"/>
      <c r="I70" s="337"/>
      <c r="J70" s="337"/>
      <c r="K70" s="214"/>
    </row>
    <row r="71" spans="2:11" customFormat="1" ht="12.75" customHeight="1">
      <c r="B71" s="222"/>
      <c r="C71" s="223"/>
      <c r="D71" s="223"/>
      <c r="E71" s="223"/>
      <c r="F71" s="223"/>
      <c r="G71" s="223"/>
      <c r="H71" s="223"/>
      <c r="I71" s="223"/>
      <c r="J71" s="223"/>
      <c r="K71" s="224"/>
    </row>
    <row r="72" spans="2:11" customFormat="1" ht="18.75" customHeight="1">
      <c r="B72" s="225"/>
      <c r="C72" s="225"/>
      <c r="D72" s="225"/>
      <c r="E72" s="225"/>
      <c r="F72" s="225"/>
      <c r="G72" s="225"/>
      <c r="H72" s="225"/>
      <c r="I72" s="225"/>
      <c r="J72" s="225"/>
      <c r="K72" s="226"/>
    </row>
    <row r="73" spans="2:11" customFormat="1" ht="18.75" customHeight="1">
      <c r="B73" s="226"/>
      <c r="C73" s="226"/>
      <c r="D73" s="226"/>
      <c r="E73" s="226"/>
      <c r="F73" s="226"/>
      <c r="G73" s="226"/>
      <c r="H73" s="226"/>
      <c r="I73" s="226"/>
      <c r="J73" s="226"/>
      <c r="K73" s="226"/>
    </row>
    <row r="74" spans="2:11" customFormat="1" ht="7.5" customHeight="1">
      <c r="B74" s="227"/>
      <c r="C74" s="228"/>
      <c r="D74" s="228"/>
      <c r="E74" s="228"/>
      <c r="F74" s="228"/>
      <c r="G74" s="228"/>
      <c r="H74" s="228"/>
      <c r="I74" s="228"/>
      <c r="J74" s="228"/>
      <c r="K74" s="229"/>
    </row>
    <row r="75" spans="2:11" customFormat="1" ht="45" customHeight="1">
      <c r="B75" s="230"/>
      <c r="C75" s="341" t="s">
        <v>4047</v>
      </c>
      <c r="D75" s="341"/>
      <c r="E75" s="341"/>
      <c r="F75" s="341"/>
      <c r="G75" s="341"/>
      <c r="H75" s="341"/>
      <c r="I75" s="341"/>
      <c r="J75" s="341"/>
      <c r="K75" s="231"/>
    </row>
    <row r="76" spans="2:11" customFormat="1" ht="17.25" customHeight="1">
      <c r="B76" s="230"/>
      <c r="C76" s="232" t="s">
        <v>4048</v>
      </c>
      <c r="D76" s="232"/>
      <c r="E76" s="232"/>
      <c r="F76" s="232" t="s">
        <v>4049</v>
      </c>
      <c r="G76" s="233"/>
      <c r="H76" s="232" t="s">
        <v>51</v>
      </c>
      <c r="I76" s="232" t="s">
        <v>54</v>
      </c>
      <c r="J76" s="232" t="s">
        <v>4050</v>
      </c>
      <c r="K76" s="231"/>
    </row>
    <row r="77" spans="2:11" customFormat="1" ht="17.25" customHeight="1">
      <c r="B77" s="230"/>
      <c r="C77" s="234" t="s">
        <v>4051</v>
      </c>
      <c r="D77" s="234"/>
      <c r="E77" s="234"/>
      <c r="F77" s="235" t="s">
        <v>4052</v>
      </c>
      <c r="G77" s="236"/>
      <c r="H77" s="234"/>
      <c r="I77" s="234"/>
      <c r="J77" s="234" t="s">
        <v>4053</v>
      </c>
      <c r="K77" s="231"/>
    </row>
    <row r="78" spans="2:11" customFormat="1" ht="5.25" customHeight="1">
      <c r="B78" s="230"/>
      <c r="C78" s="237"/>
      <c r="D78" s="237"/>
      <c r="E78" s="237"/>
      <c r="F78" s="237"/>
      <c r="G78" s="238"/>
      <c r="H78" s="237"/>
      <c r="I78" s="237"/>
      <c r="J78" s="237"/>
      <c r="K78" s="231"/>
    </row>
    <row r="79" spans="2:11" customFormat="1" ht="15" customHeight="1">
      <c r="B79" s="230"/>
      <c r="C79" s="219" t="s">
        <v>50</v>
      </c>
      <c r="D79" s="239"/>
      <c r="E79" s="239"/>
      <c r="F79" s="240" t="s">
        <v>4054</v>
      </c>
      <c r="G79" s="241"/>
      <c r="H79" s="219" t="s">
        <v>4055</v>
      </c>
      <c r="I79" s="219" t="s">
        <v>4056</v>
      </c>
      <c r="J79" s="219">
        <v>20</v>
      </c>
      <c r="K79" s="231"/>
    </row>
    <row r="80" spans="2:11" customFormat="1" ht="15" customHeight="1">
      <c r="B80" s="230"/>
      <c r="C80" s="219" t="s">
        <v>4057</v>
      </c>
      <c r="D80" s="219"/>
      <c r="E80" s="219"/>
      <c r="F80" s="240" t="s">
        <v>4054</v>
      </c>
      <c r="G80" s="241"/>
      <c r="H80" s="219" t="s">
        <v>4058</v>
      </c>
      <c r="I80" s="219" t="s">
        <v>4056</v>
      </c>
      <c r="J80" s="219">
        <v>120</v>
      </c>
      <c r="K80" s="231"/>
    </row>
    <row r="81" spans="2:11" customFormat="1" ht="15" customHeight="1">
      <c r="B81" s="242"/>
      <c r="C81" s="219" t="s">
        <v>4059</v>
      </c>
      <c r="D81" s="219"/>
      <c r="E81" s="219"/>
      <c r="F81" s="240" t="s">
        <v>4060</v>
      </c>
      <c r="G81" s="241"/>
      <c r="H81" s="219" t="s">
        <v>4061</v>
      </c>
      <c r="I81" s="219" t="s">
        <v>4056</v>
      </c>
      <c r="J81" s="219">
        <v>50</v>
      </c>
      <c r="K81" s="231"/>
    </row>
    <row r="82" spans="2:11" customFormat="1" ht="15" customHeight="1">
      <c r="B82" s="242"/>
      <c r="C82" s="219" t="s">
        <v>4062</v>
      </c>
      <c r="D82" s="219"/>
      <c r="E82" s="219"/>
      <c r="F82" s="240" t="s">
        <v>4054</v>
      </c>
      <c r="G82" s="241"/>
      <c r="H82" s="219" t="s">
        <v>4063</v>
      </c>
      <c r="I82" s="219" t="s">
        <v>4064</v>
      </c>
      <c r="J82" s="219"/>
      <c r="K82" s="231"/>
    </row>
    <row r="83" spans="2:11" customFormat="1" ht="15" customHeight="1">
      <c r="B83" s="242"/>
      <c r="C83" s="219" t="s">
        <v>4065</v>
      </c>
      <c r="D83" s="219"/>
      <c r="E83" s="219"/>
      <c r="F83" s="240" t="s">
        <v>4060</v>
      </c>
      <c r="G83" s="219"/>
      <c r="H83" s="219" t="s">
        <v>4066</v>
      </c>
      <c r="I83" s="219" t="s">
        <v>4056</v>
      </c>
      <c r="J83" s="219">
        <v>15</v>
      </c>
      <c r="K83" s="231"/>
    </row>
    <row r="84" spans="2:11" customFormat="1" ht="15" customHeight="1">
      <c r="B84" s="242"/>
      <c r="C84" s="219" t="s">
        <v>4067</v>
      </c>
      <c r="D84" s="219"/>
      <c r="E84" s="219"/>
      <c r="F84" s="240" t="s">
        <v>4060</v>
      </c>
      <c r="G84" s="219"/>
      <c r="H84" s="219" t="s">
        <v>4068</v>
      </c>
      <c r="I84" s="219" t="s">
        <v>4056</v>
      </c>
      <c r="J84" s="219">
        <v>15</v>
      </c>
      <c r="K84" s="231"/>
    </row>
    <row r="85" spans="2:11" customFormat="1" ht="15" customHeight="1">
      <c r="B85" s="242"/>
      <c r="C85" s="219" t="s">
        <v>4069</v>
      </c>
      <c r="D85" s="219"/>
      <c r="E85" s="219"/>
      <c r="F85" s="240" t="s">
        <v>4060</v>
      </c>
      <c r="G85" s="219"/>
      <c r="H85" s="219" t="s">
        <v>4070</v>
      </c>
      <c r="I85" s="219" t="s">
        <v>4056</v>
      </c>
      <c r="J85" s="219">
        <v>20</v>
      </c>
      <c r="K85" s="231"/>
    </row>
    <row r="86" spans="2:11" customFormat="1" ht="15" customHeight="1">
      <c r="B86" s="242"/>
      <c r="C86" s="219" t="s">
        <v>4071</v>
      </c>
      <c r="D86" s="219"/>
      <c r="E86" s="219"/>
      <c r="F86" s="240" t="s">
        <v>4060</v>
      </c>
      <c r="G86" s="219"/>
      <c r="H86" s="219" t="s">
        <v>4072</v>
      </c>
      <c r="I86" s="219" t="s">
        <v>4056</v>
      </c>
      <c r="J86" s="219">
        <v>20</v>
      </c>
      <c r="K86" s="231"/>
    </row>
    <row r="87" spans="2:11" customFormat="1" ht="15" customHeight="1">
      <c r="B87" s="242"/>
      <c r="C87" s="219" t="s">
        <v>4073</v>
      </c>
      <c r="D87" s="219"/>
      <c r="E87" s="219"/>
      <c r="F87" s="240" t="s">
        <v>4060</v>
      </c>
      <c r="G87" s="241"/>
      <c r="H87" s="219" t="s">
        <v>4074</v>
      </c>
      <c r="I87" s="219" t="s">
        <v>4056</v>
      </c>
      <c r="J87" s="219">
        <v>50</v>
      </c>
      <c r="K87" s="231"/>
    </row>
    <row r="88" spans="2:11" customFormat="1" ht="15" customHeight="1">
      <c r="B88" s="242"/>
      <c r="C88" s="219" t="s">
        <v>4075</v>
      </c>
      <c r="D88" s="219"/>
      <c r="E88" s="219"/>
      <c r="F88" s="240" t="s">
        <v>4060</v>
      </c>
      <c r="G88" s="241"/>
      <c r="H88" s="219" t="s">
        <v>4076</v>
      </c>
      <c r="I88" s="219" t="s">
        <v>4056</v>
      </c>
      <c r="J88" s="219">
        <v>20</v>
      </c>
      <c r="K88" s="231"/>
    </row>
    <row r="89" spans="2:11" customFormat="1" ht="15" customHeight="1">
      <c r="B89" s="242"/>
      <c r="C89" s="219" t="s">
        <v>4077</v>
      </c>
      <c r="D89" s="219"/>
      <c r="E89" s="219"/>
      <c r="F89" s="240" t="s">
        <v>4060</v>
      </c>
      <c r="G89" s="241"/>
      <c r="H89" s="219" t="s">
        <v>4078</v>
      </c>
      <c r="I89" s="219" t="s">
        <v>4056</v>
      </c>
      <c r="J89" s="219">
        <v>20</v>
      </c>
      <c r="K89" s="231"/>
    </row>
    <row r="90" spans="2:11" customFormat="1" ht="15" customHeight="1">
      <c r="B90" s="242"/>
      <c r="C90" s="219" t="s">
        <v>4079</v>
      </c>
      <c r="D90" s="219"/>
      <c r="E90" s="219"/>
      <c r="F90" s="240" t="s">
        <v>4060</v>
      </c>
      <c r="G90" s="241"/>
      <c r="H90" s="219" t="s">
        <v>4080</v>
      </c>
      <c r="I90" s="219" t="s">
        <v>4056</v>
      </c>
      <c r="J90" s="219">
        <v>50</v>
      </c>
      <c r="K90" s="231"/>
    </row>
    <row r="91" spans="2:11" customFormat="1" ht="15" customHeight="1">
      <c r="B91" s="242"/>
      <c r="C91" s="219" t="s">
        <v>4081</v>
      </c>
      <c r="D91" s="219"/>
      <c r="E91" s="219"/>
      <c r="F91" s="240" t="s">
        <v>4060</v>
      </c>
      <c r="G91" s="241"/>
      <c r="H91" s="219" t="s">
        <v>4081</v>
      </c>
      <c r="I91" s="219" t="s">
        <v>4056</v>
      </c>
      <c r="J91" s="219">
        <v>50</v>
      </c>
      <c r="K91" s="231"/>
    </row>
    <row r="92" spans="2:11" customFormat="1" ht="15" customHeight="1">
      <c r="B92" s="242"/>
      <c r="C92" s="219" t="s">
        <v>4082</v>
      </c>
      <c r="D92" s="219"/>
      <c r="E92" s="219"/>
      <c r="F92" s="240" t="s">
        <v>4060</v>
      </c>
      <c r="G92" s="241"/>
      <c r="H92" s="219" t="s">
        <v>4083</v>
      </c>
      <c r="I92" s="219" t="s">
        <v>4056</v>
      </c>
      <c r="J92" s="219">
        <v>255</v>
      </c>
      <c r="K92" s="231"/>
    </row>
    <row r="93" spans="2:11" customFormat="1" ht="15" customHeight="1">
      <c r="B93" s="242"/>
      <c r="C93" s="219" t="s">
        <v>4084</v>
      </c>
      <c r="D93" s="219"/>
      <c r="E93" s="219"/>
      <c r="F93" s="240" t="s">
        <v>4054</v>
      </c>
      <c r="G93" s="241"/>
      <c r="H93" s="219" t="s">
        <v>4085</v>
      </c>
      <c r="I93" s="219" t="s">
        <v>4086</v>
      </c>
      <c r="J93" s="219"/>
      <c r="K93" s="231"/>
    </row>
    <row r="94" spans="2:11" customFormat="1" ht="15" customHeight="1">
      <c r="B94" s="242"/>
      <c r="C94" s="219" t="s">
        <v>4087</v>
      </c>
      <c r="D94" s="219"/>
      <c r="E94" s="219"/>
      <c r="F94" s="240" t="s">
        <v>4054</v>
      </c>
      <c r="G94" s="241"/>
      <c r="H94" s="219" t="s">
        <v>4088</v>
      </c>
      <c r="I94" s="219" t="s">
        <v>4089</v>
      </c>
      <c r="J94" s="219"/>
      <c r="K94" s="231"/>
    </row>
    <row r="95" spans="2:11" customFormat="1" ht="15" customHeight="1">
      <c r="B95" s="242"/>
      <c r="C95" s="219" t="s">
        <v>4090</v>
      </c>
      <c r="D95" s="219"/>
      <c r="E95" s="219"/>
      <c r="F95" s="240" t="s">
        <v>4054</v>
      </c>
      <c r="G95" s="241"/>
      <c r="H95" s="219" t="s">
        <v>4090</v>
      </c>
      <c r="I95" s="219" t="s">
        <v>4089</v>
      </c>
      <c r="J95" s="219"/>
      <c r="K95" s="231"/>
    </row>
    <row r="96" spans="2:11" customFormat="1" ht="15" customHeight="1">
      <c r="B96" s="242"/>
      <c r="C96" s="219" t="s">
        <v>35</v>
      </c>
      <c r="D96" s="219"/>
      <c r="E96" s="219"/>
      <c r="F96" s="240" t="s">
        <v>4054</v>
      </c>
      <c r="G96" s="241"/>
      <c r="H96" s="219" t="s">
        <v>4091</v>
      </c>
      <c r="I96" s="219" t="s">
        <v>4089</v>
      </c>
      <c r="J96" s="219"/>
      <c r="K96" s="231"/>
    </row>
    <row r="97" spans="2:11" customFormat="1" ht="15" customHeight="1">
      <c r="B97" s="242"/>
      <c r="C97" s="219" t="s">
        <v>45</v>
      </c>
      <c r="D97" s="219"/>
      <c r="E97" s="219"/>
      <c r="F97" s="240" t="s">
        <v>4054</v>
      </c>
      <c r="G97" s="241"/>
      <c r="H97" s="219" t="s">
        <v>4092</v>
      </c>
      <c r="I97" s="219" t="s">
        <v>4089</v>
      </c>
      <c r="J97" s="219"/>
      <c r="K97" s="231"/>
    </row>
    <row r="98" spans="2:11" customFormat="1" ht="15" customHeight="1">
      <c r="B98" s="243"/>
      <c r="C98" s="244"/>
      <c r="D98" s="244"/>
      <c r="E98" s="244"/>
      <c r="F98" s="244"/>
      <c r="G98" s="244"/>
      <c r="H98" s="244"/>
      <c r="I98" s="244"/>
      <c r="J98" s="244"/>
      <c r="K98" s="245"/>
    </row>
    <row r="99" spans="2:11" customFormat="1" ht="18.75" customHeight="1">
      <c r="B99" s="246"/>
      <c r="C99" s="247"/>
      <c r="D99" s="247"/>
      <c r="E99" s="247"/>
      <c r="F99" s="247"/>
      <c r="G99" s="247"/>
      <c r="H99" s="247"/>
      <c r="I99" s="247"/>
      <c r="J99" s="247"/>
      <c r="K99" s="246"/>
    </row>
    <row r="100" spans="2:11" customFormat="1" ht="18.75" customHeight="1">
      <c r="B100" s="226"/>
      <c r="C100" s="226"/>
      <c r="D100" s="226"/>
      <c r="E100" s="226"/>
      <c r="F100" s="226"/>
      <c r="G100" s="226"/>
      <c r="H100" s="226"/>
      <c r="I100" s="226"/>
      <c r="J100" s="226"/>
      <c r="K100" s="226"/>
    </row>
    <row r="101" spans="2:11" customFormat="1" ht="7.5" customHeight="1">
      <c r="B101" s="227"/>
      <c r="C101" s="228"/>
      <c r="D101" s="228"/>
      <c r="E101" s="228"/>
      <c r="F101" s="228"/>
      <c r="G101" s="228"/>
      <c r="H101" s="228"/>
      <c r="I101" s="228"/>
      <c r="J101" s="228"/>
      <c r="K101" s="229"/>
    </row>
    <row r="102" spans="2:11" customFormat="1" ht="45" customHeight="1">
      <c r="B102" s="230"/>
      <c r="C102" s="341" t="s">
        <v>4093</v>
      </c>
      <c r="D102" s="341"/>
      <c r="E102" s="341"/>
      <c r="F102" s="341"/>
      <c r="G102" s="341"/>
      <c r="H102" s="341"/>
      <c r="I102" s="341"/>
      <c r="J102" s="341"/>
      <c r="K102" s="231"/>
    </row>
    <row r="103" spans="2:11" customFormat="1" ht="17.25" customHeight="1">
      <c r="B103" s="230"/>
      <c r="C103" s="232" t="s">
        <v>4048</v>
      </c>
      <c r="D103" s="232"/>
      <c r="E103" s="232"/>
      <c r="F103" s="232" t="s">
        <v>4049</v>
      </c>
      <c r="G103" s="233"/>
      <c r="H103" s="232" t="s">
        <v>51</v>
      </c>
      <c r="I103" s="232" t="s">
        <v>54</v>
      </c>
      <c r="J103" s="232" t="s">
        <v>4050</v>
      </c>
      <c r="K103" s="231"/>
    </row>
    <row r="104" spans="2:11" customFormat="1" ht="17.25" customHeight="1">
      <c r="B104" s="230"/>
      <c r="C104" s="234" t="s">
        <v>4051</v>
      </c>
      <c r="D104" s="234"/>
      <c r="E104" s="234"/>
      <c r="F104" s="235" t="s">
        <v>4052</v>
      </c>
      <c r="G104" s="236"/>
      <c r="H104" s="234"/>
      <c r="I104" s="234"/>
      <c r="J104" s="234" t="s">
        <v>4053</v>
      </c>
      <c r="K104" s="231"/>
    </row>
    <row r="105" spans="2:11" customFormat="1" ht="5.25" customHeight="1">
      <c r="B105" s="230"/>
      <c r="C105" s="232"/>
      <c r="D105" s="232"/>
      <c r="E105" s="232"/>
      <c r="F105" s="232"/>
      <c r="G105" s="248"/>
      <c r="H105" s="232"/>
      <c r="I105" s="232"/>
      <c r="J105" s="232"/>
      <c r="K105" s="231"/>
    </row>
    <row r="106" spans="2:11" customFormat="1" ht="15" customHeight="1">
      <c r="B106" s="230"/>
      <c r="C106" s="219" t="s">
        <v>50</v>
      </c>
      <c r="D106" s="239"/>
      <c r="E106" s="239"/>
      <c r="F106" s="240" t="s">
        <v>4054</v>
      </c>
      <c r="G106" s="219"/>
      <c r="H106" s="219" t="s">
        <v>4094</v>
      </c>
      <c r="I106" s="219" t="s">
        <v>4056</v>
      </c>
      <c r="J106" s="219">
        <v>20</v>
      </c>
      <c r="K106" s="231"/>
    </row>
    <row r="107" spans="2:11" customFormat="1" ht="15" customHeight="1">
      <c r="B107" s="230"/>
      <c r="C107" s="219" t="s">
        <v>4057</v>
      </c>
      <c r="D107" s="219"/>
      <c r="E107" s="219"/>
      <c r="F107" s="240" t="s">
        <v>4054</v>
      </c>
      <c r="G107" s="219"/>
      <c r="H107" s="219" t="s">
        <v>4094</v>
      </c>
      <c r="I107" s="219" t="s">
        <v>4056</v>
      </c>
      <c r="J107" s="219">
        <v>120</v>
      </c>
      <c r="K107" s="231"/>
    </row>
    <row r="108" spans="2:11" customFormat="1" ht="15" customHeight="1">
      <c r="B108" s="242"/>
      <c r="C108" s="219" t="s">
        <v>4059</v>
      </c>
      <c r="D108" s="219"/>
      <c r="E108" s="219"/>
      <c r="F108" s="240" t="s">
        <v>4060</v>
      </c>
      <c r="G108" s="219"/>
      <c r="H108" s="219" t="s">
        <v>4094</v>
      </c>
      <c r="I108" s="219" t="s">
        <v>4056</v>
      </c>
      <c r="J108" s="219">
        <v>50</v>
      </c>
      <c r="K108" s="231"/>
    </row>
    <row r="109" spans="2:11" customFormat="1" ht="15" customHeight="1">
      <c r="B109" s="242"/>
      <c r="C109" s="219" t="s">
        <v>4062</v>
      </c>
      <c r="D109" s="219"/>
      <c r="E109" s="219"/>
      <c r="F109" s="240" t="s">
        <v>4054</v>
      </c>
      <c r="G109" s="219"/>
      <c r="H109" s="219" t="s">
        <v>4094</v>
      </c>
      <c r="I109" s="219" t="s">
        <v>4064</v>
      </c>
      <c r="J109" s="219"/>
      <c r="K109" s="231"/>
    </row>
    <row r="110" spans="2:11" customFormat="1" ht="15" customHeight="1">
      <c r="B110" s="242"/>
      <c r="C110" s="219" t="s">
        <v>4073</v>
      </c>
      <c r="D110" s="219"/>
      <c r="E110" s="219"/>
      <c r="F110" s="240" t="s">
        <v>4060</v>
      </c>
      <c r="G110" s="219"/>
      <c r="H110" s="219" t="s">
        <v>4094</v>
      </c>
      <c r="I110" s="219" t="s">
        <v>4056</v>
      </c>
      <c r="J110" s="219">
        <v>50</v>
      </c>
      <c r="K110" s="231"/>
    </row>
    <row r="111" spans="2:11" customFormat="1" ht="15" customHeight="1">
      <c r="B111" s="242"/>
      <c r="C111" s="219" t="s">
        <v>4081</v>
      </c>
      <c r="D111" s="219"/>
      <c r="E111" s="219"/>
      <c r="F111" s="240" t="s">
        <v>4060</v>
      </c>
      <c r="G111" s="219"/>
      <c r="H111" s="219" t="s">
        <v>4094</v>
      </c>
      <c r="I111" s="219" t="s">
        <v>4056</v>
      </c>
      <c r="J111" s="219">
        <v>50</v>
      </c>
      <c r="K111" s="231"/>
    </row>
    <row r="112" spans="2:11" customFormat="1" ht="15" customHeight="1">
      <c r="B112" s="242"/>
      <c r="C112" s="219" t="s">
        <v>4079</v>
      </c>
      <c r="D112" s="219"/>
      <c r="E112" s="219"/>
      <c r="F112" s="240" t="s">
        <v>4060</v>
      </c>
      <c r="G112" s="219"/>
      <c r="H112" s="219" t="s">
        <v>4094</v>
      </c>
      <c r="I112" s="219" t="s">
        <v>4056</v>
      </c>
      <c r="J112" s="219">
        <v>50</v>
      </c>
      <c r="K112" s="231"/>
    </row>
    <row r="113" spans="2:11" customFormat="1" ht="15" customHeight="1">
      <c r="B113" s="242"/>
      <c r="C113" s="219" t="s">
        <v>50</v>
      </c>
      <c r="D113" s="219"/>
      <c r="E113" s="219"/>
      <c r="F113" s="240" t="s">
        <v>4054</v>
      </c>
      <c r="G113" s="219"/>
      <c r="H113" s="219" t="s">
        <v>4095</v>
      </c>
      <c r="I113" s="219" t="s">
        <v>4056</v>
      </c>
      <c r="J113" s="219">
        <v>20</v>
      </c>
      <c r="K113" s="231"/>
    </row>
    <row r="114" spans="2:11" customFormat="1" ht="15" customHeight="1">
      <c r="B114" s="242"/>
      <c r="C114" s="219" t="s">
        <v>4096</v>
      </c>
      <c r="D114" s="219"/>
      <c r="E114" s="219"/>
      <c r="F114" s="240" t="s">
        <v>4054</v>
      </c>
      <c r="G114" s="219"/>
      <c r="H114" s="219" t="s">
        <v>4097</v>
      </c>
      <c r="I114" s="219" t="s">
        <v>4056</v>
      </c>
      <c r="J114" s="219">
        <v>120</v>
      </c>
      <c r="K114" s="231"/>
    </row>
    <row r="115" spans="2:11" customFormat="1" ht="15" customHeight="1">
      <c r="B115" s="242"/>
      <c r="C115" s="219" t="s">
        <v>35</v>
      </c>
      <c r="D115" s="219"/>
      <c r="E115" s="219"/>
      <c r="F115" s="240" t="s">
        <v>4054</v>
      </c>
      <c r="G115" s="219"/>
      <c r="H115" s="219" t="s">
        <v>4098</v>
      </c>
      <c r="I115" s="219" t="s">
        <v>4089</v>
      </c>
      <c r="J115" s="219"/>
      <c r="K115" s="231"/>
    </row>
    <row r="116" spans="2:11" customFormat="1" ht="15" customHeight="1">
      <c r="B116" s="242"/>
      <c r="C116" s="219" t="s">
        <v>45</v>
      </c>
      <c r="D116" s="219"/>
      <c r="E116" s="219"/>
      <c r="F116" s="240" t="s">
        <v>4054</v>
      </c>
      <c r="G116" s="219"/>
      <c r="H116" s="219" t="s">
        <v>4099</v>
      </c>
      <c r="I116" s="219" t="s">
        <v>4089</v>
      </c>
      <c r="J116" s="219"/>
      <c r="K116" s="231"/>
    </row>
    <row r="117" spans="2:11" customFormat="1" ht="15" customHeight="1">
      <c r="B117" s="242"/>
      <c r="C117" s="219" t="s">
        <v>54</v>
      </c>
      <c r="D117" s="219"/>
      <c r="E117" s="219"/>
      <c r="F117" s="240" t="s">
        <v>4054</v>
      </c>
      <c r="G117" s="219"/>
      <c r="H117" s="219" t="s">
        <v>4100</v>
      </c>
      <c r="I117" s="219" t="s">
        <v>4101</v>
      </c>
      <c r="J117" s="219"/>
      <c r="K117" s="231"/>
    </row>
    <row r="118" spans="2:11" customFormat="1" ht="15" customHeight="1">
      <c r="B118" s="243"/>
      <c r="C118" s="249"/>
      <c r="D118" s="249"/>
      <c r="E118" s="249"/>
      <c r="F118" s="249"/>
      <c r="G118" s="249"/>
      <c r="H118" s="249"/>
      <c r="I118" s="249"/>
      <c r="J118" s="249"/>
      <c r="K118" s="245"/>
    </row>
    <row r="119" spans="2:11" customFormat="1" ht="18.75" customHeight="1">
      <c r="B119" s="250"/>
      <c r="C119" s="251"/>
      <c r="D119" s="251"/>
      <c r="E119" s="251"/>
      <c r="F119" s="252"/>
      <c r="G119" s="251"/>
      <c r="H119" s="251"/>
      <c r="I119" s="251"/>
      <c r="J119" s="251"/>
      <c r="K119" s="250"/>
    </row>
    <row r="120" spans="2:11" customFormat="1" ht="18.75" customHeight="1">
      <c r="B120" s="226"/>
      <c r="C120" s="226"/>
      <c r="D120" s="226"/>
      <c r="E120" s="226"/>
      <c r="F120" s="226"/>
      <c r="G120" s="226"/>
      <c r="H120" s="226"/>
      <c r="I120" s="226"/>
      <c r="J120" s="226"/>
      <c r="K120" s="226"/>
    </row>
    <row r="121" spans="2:11" customFormat="1" ht="7.5" customHeight="1">
      <c r="B121" s="253"/>
      <c r="C121" s="254"/>
      <c r="D121" s="254"/>
      <c r="E121" s="254"/>
      <c r="F121" s="254"/>
      <c r="G121" s="254"/>
      <c r="H121" s="254"/>
      <c r="I121" s="254"/>
      <c r="J121" s="254"/>
      <c r="K121" s="255"/>
    </row>
    <row r="122" spans="2:11" customFormat="1" ht="45" customHeight="1">
      <c r="B122" s="256"/>
      <c r="C122" s="339" t="s">
        <v>4102</v>
      </c>
      <c r="D122" s="339"/>
      <c r="E122" s="339"/>
      <c r="F122" s="339"/>
      <c r="G122" s="339"/>
      <c r="H122" s="339"/>
      <c r="I122" s="339"/>
      <c r="J122" s="339"/>
      <c r="K122" s="257"/>
    </row>
    <row r="123" spans="2:11" customFormat="1" ht="17.25" customHeight="1">
      <c r="B123" s="258"/>
      <c r="C123" s="232" t="s">
        <v>4048</v>
      </c>
      <c r="D123" s="232"/>
      <c r="E123" s="232"/>
      <c r="F123" s="232" t="s">
        <v>4049</v>
      </c>
      <c r="G123" s="233"/>
      <c r="H123" s="232" t="s">
        <v>51</v>
      </c>
      <c r="I123" s="232" t="s">
        <v>54</v>
      </c>
      <c r="J123" s="232" t="s">
        <v>4050</v>
      </c>
      <c r="K123" s="259"/>
    </row>
    <row r="124" spans="2:11" customFormat="1" ht="17.25" customHeight="1">
      <c r="B124" s="258"/>
      <c r="C124" s="234" t="s">
        <v>4051</v>
      </c>
      <c r="D124" s="234"/>
      <c r="E124" s="234"/>
      <c r="F124" s="235" t="s">
        <v>4052</v>
      </c>
      <c r="G124" s="236"/>
      <c r="H124" s="234"/>
      <c r="I124" s="234"/>
      <c r="J124" s="234" t="s">
        <v>4053</v>
      </c>
      <c r="K124" s="259"/>
    </row>
    <row r="125" spans="2:11" customFormat="1" ht="5.25" customHeight="1">
      <c r="B125" s="260"/>
      <c r="C125" s="237"/>
      <c r="D125" s="237"/>
      <c r="E125" s="237"/>
      <c r="F125" s="237"/>
      <c r="G125" s="261"/>
      <c r="H125" s="237"/>
      <c r="I125" s="237"/>
      <c r="J125" s="237"/>
      <c r="K125" s="262"/>
    </row>
    <row r="126" spans="2:11" customFormat="1" ht="15" customHeight="1">
      <c r="B126" s="260"/>
      <c r="C126" s="219" t="s">
        <v>4057</v>
      </c>
      <c r="D126" s="239"/>
      <c r="E126" s="239"/>
      <c r="F126" s="240" t="s">
        <v>4054</v>
      </c>
      <c r="G126" s="219"/>
      <c r="H126" s="219" t="s">
        <v>4094</v>
      </c>
      <c r="I126" s="219" t="s">
        <v>4056</v>
      </c>
      <c r="J126" s="219">
        <v>120</v>
      </c>
      <c r="K126" s="263"/>
    </row>
    <row r="127" spans="2:11" customFormat="1" ht="15" customHeight="1">
      <c r="B127" s="260"/>
      <c r="C127" s="219" t="s">
        <v>4103</v>
      </c>
      <c r="D127" s="219"/>
      <c r="E127" s="219"/>
      <c r="F127" s="240" t="s">
        <v>4054</v>
      </c>
      <c r="G127" s="219"/>
      <c r="H127" s="219" t="s">
        <v>4104</v>
      </c>
      <c r="I127" s="219" t="s">
        <v>4056</v>
      </c>
      <c r="J127" s="219" t="s">
        <v>4105</v>
      </c>
      <c r="K127" s="263"/>
    </row>
    <row r="128" spans="2:11" customFormat="1" ht="15" customHeight="1">
      <c r="B128" s="260"/>
      <c r="C128" s="219" t="s">
        <v>122</v>
      </c>
      <c r="D128" s="219"/>
      <c r="E128" s="219"/>
      <c r="F128" s="240" t="s">
        <v>4054</v>
      </c>
      <c r="G128" s="219"/>
      <c r="H128" s="219" t="s">
        <v>4106</v>
      </c>
      <c r="I128" s="219" t="s">
        <v>4056</v>
      </c>
      <c r="J128" s="219" t="s">
        <v>4105</v>
      </c>
      <c r="K128" s="263"/>
    </row>
    <row r="129" spans="2:11" customFormat="1" ht="15" customHeight="1">
      <c r="B129" s="260"/>
      <c r="C129" s="219" t="s">
        <v>4065</v>
      </c>
      <c r="D129" s="219"/>
      <c r="E129" s="219"/>
      <c r="F129" s="240" t="s">
        <v>4060</v>
      </c>
      <c r="G129" s="219"/>
      <c r="H129" s="219" t="s">
        <v>4066</v>
      </c>
      <c r="I129" s="219" t="s">
        <v>4056</v>
      </c>
      <c r="J129" s="219">
        <v>15</v>
      </c>
      <c r="K129" s="263"/>
    </row>
    <row r="130" spans="2:11" customFormat="1" ht="15" customHeight="1">
      <c r="B130" s="260"/>
      <c r="C130" s="219" t="s">
        <v>4067</v>
      </c>
      <c r="D130" s="219"/>
      <c r="E130" s="219"/>
      <c r="F130" s="240" t="s">
        <v>4060</v>
      </c>
      <c r="G130" s="219"/>
      <c r="H130" s="219" t="s">
        <v>4068</v>
      </c>
      <c r="I130" s="219" t="s">
        <v>4056</v>
      </c>
      <c r="J130" s="219">
        <v>15</v>
      </c>
      <c r="K130" s="263"/>
    </row>
    <row r="131" spans="2:11" customFormat="1" ht="15" customHeight="1">
      <c r="B131" s="260"/>
      <c r="C131" s="219" t="s">
        <v>4069</v>
      </c>
      <c r="D131" s="219"/>
      <c r="E131" s="219"/>
      <c r="F131" s="240" t="s">
        <v>4060</v>
      </c>
      <c r="G131" s="219"/>
      <c r="H131" s="219" t="s">
        <v>4070</v>
      </c>
      <c r="I131" s="219" t="s">
        <v>4056</v>
      </c>
      <c r="J131" s="219">
        <v>20</v>
      </c>
      <c r="K131" s="263"/>
    </row>
    <row r="132" spans="2:11" customFormat="1" ht="15" customHeight="1">
      <c r="B132" s="260"/>
      <c r="C132" s="219" t="s">
        <v>4071</v>
      </c>
      <c r="D132" s="219"/>
      <c r="E132" s="219"/>
      <c r="F132" s="240" t="s">
        <v>4060</v>
      </c>
      <c r="G132" s="219"/>
      <c r="H132" s="219" t="s">
        <v>4072</v>
      </c>
      <c r="I132" s="219" t="s">
        <v>4056</v>
      </c>
      <c r="J132" s="219">
        <v>20</v>
      </c>
      <c r="K132" s="263"/>
    </row>
    <row r="133" spans="2:11" customFormat="1" ht="15" customHeight="1">
      <c r="B133" s="260"/>
      <c r="C133" s="219" t="s">
        <v>4059</v>
      </c>
      <c r="D133" s="219"/>
      <c r="E133" s="219"/>
      <c r="F133" s="240" t="s">
        <v>4060</v>
      </c>
      <c r="G133" s="219"/>
      <c r="H133" s="219" t="s">
        <v>4094</v>
      </c>
      <c r="I133" s="219" t="s">
        <v>4056</v>
      </c>
      <c r="J133" s="219">
        <v>50</v>
      </c>
      <c r="K133" s="263"/>
    </row>
    <row r="134" spans="2:11" customFormat="1" ht="15" customHeight="1">
      <c r="B134" s="260"/>
      <c r="C134" s="219" t="s">
        <v>4073</v>
      </c>
      <c r="D134" s="219"/>
      <c r="E134" s="219"/>
      <c r="F134" s="240" t="s">
        <v>4060</v>
      </c>
      <c r="G134" s="219"/>
      <c r="H134" s="219" t="s">
        <v>4094</v>
      </c>
      <c r="I134" s="219" t="s">
        <v>4056</v>
      </c>
      <c r="J134" s="219">
        <v>50</v>
      </c>
      <c r="K134" s="263"/>
    </row>
    <row r="135" spans="2:11" customFormat="1" ht="15" customHeight="1">
      <c r="B135" s="260"/>
      <c r="C135" s="219" t="s">
        <v>4079</v>
      </c>
      <c r="D135" s="219"/>
      <c r="E135" s="219"/>
      <c r="F135" s="240" t="s">
        <v>4060</v>
      </c>
      <c r="G135" s="219"/>
      <c r="H135" s="219" t="s">
        <v>4094</v>
      </c>
      <c r="I135" s="219" t="s">
        <v>4056</v>
      </c>
      <c r="J135" s="219">
        <v>50</v>
      </c>
      <c r="K135" s="263"/>
    </row>
    <row r="136" spans="2:11" customFormat="1" ht="15" customHeight="1">
      <c r="B136" s="260"/>
      <c r="C136" s="219" t="s">
        <v>4081</v>
      </c>
      <c r="D136" s="219"/>
      <c r="E136" s="219"/>
      <c r="F136" s="240" t="s">
        <v>4060</v>
      </c>
      <c r="G136" s="219"/>
      <c r="H136" s="219" t="s">
        <v>4094</v>
      </c>
      <c r="I136" s="219" t="s">
        <v>4056</v>
      </c>
      <c r="J136" s="219">
        <v>50</v>
      </c>
      <c r="K136" s="263"/>
    </row>
    <row r="137" spans="2:11" customFormat="1" ht="15" customHeight="1">
      <c r="B137" s="260"/>
      <c r="C137" s="219" t="s">
        <v>4082</v>
      </c>
      <c r="D137" s="219"/>
      <c r="E137" s="219"/>
      <c r="F137" s="240" t="s">
        <v>4060</v>
      </c>
      <c r="G137" s="219"/>
      <c r="H137" s="219" t="s">
        <v>4107</v>
      </c>
      <c r="I137" s="219" t="s">
        <v>4056</v>
      </c>
      <c r="J137" s="219">
        <v>255</v>
      </c>
      <c r="K137" s="263"/>
    </row>
    <row r="138" spans="2:11" customFormat="1" ht="15" customHeight="1">
      <c r="B138" s="260"/>
      <c r="C138" s="219" t="s">
        <v>4084</v>
      </c>
      <c r="D138" s="219"/>
      <c r="E138" s="219"/>
      <c r="F138" s="240" t="s">
        <v>4054</v>
      </c>
      <c r="G138" s="219"/>
      <c r="H138" s="219" t="s">
        <v>4108</v>
      </c>
      <c r="I138" s="219" t="s">
        <v>4086</v>
      </c>
      <c r="J138" s="219"/>
      <c r="K138" s="263"/>
    </row>
    <row r="139" spans="2:11" customFormat="1" ht="15" customHeight="1">
      <c r="B139" s="260"/>
      <c r="C139" s="219" t="s">
        <v>4087</v>
      </c>
      <c r="D139" s="219"/>
      <c r="E139" s="219"/>
      <c r="F139" s="240" t="s">
        <v>4054</v>
      </c>
      <c r="G139" s="219"/>
      <c r="H139" s="219" t="s">
        <v>4109</v>
      </c>
      <c r="I139" s="219" t="s">
        <v>4089</v>
      </c>
      <c r="J139" s="219"/>
      <c r="K139" s="263"/>
    </row>
    <row r="140" spans="2:11" customFormat="1" ht="15" customHeight="1">
      <c r="B140" s="260"/>
      <c r="C140" s="219" t="s">
        <v>4090</v>
      </c>
      <c r="D140" s="219"/>
      <c r="E140" s="219"/>
      <c r="F140" s="240" t="s">
        <v>4054</v>
      </c>
      <c r="G140" s="219"/>
      <c r="H140" s="219" t="s">
        <v>4090</v>
      </c>
      <c r="I140" s="219" t="s">
        <v>4089</v>
      </c>
      <c r="J140" s="219"/>
      <c r="K140" s="263"/>
    </row>
    <row r="141" spans="2:11" customFormat="1" ht="15" customHeight="1">
      <c r="B141" s="260"/>
      <c r="C141" s="219" t="s">
        <v>35</v>
      </c>
      <c r="D141" s="219"/>
      <c r="E141" s="219"/>
      <c r="F141" s="240" t="s">
        <v>4054</v>
      </c>
      <c r="G141" s="219"/>
      <c r="H141" s="219" t="s">
        <v>4110</v>
      </c>
      <c r="I141" s="219" t="s">
        <v>4089</v>
      </c>
      <c r="J141" s="219"/>
      <c r="K141" s="263"/>
    </row>
    <row r="142" spans="2:11" customFormat="1" ht="15" customHeight="1">
      <c r="B142" s="260"/>
      <c r="C142" s="219" t="s">
        <v>4111</v>
      </c>
      <c r="D142" s="219"/>
      <c r="E142" s="219"/>
      <c r="F142" s="240" t="s">
        <v>4054</v>
      </c>
      <c r="G142" s="219"/>
      <c r="H142" s="219" t="s">
        <v>4112</v>
      </c>
      <c r="I142" s="219" t="s">
        <v>4089</v>
      </c>
      <c r="J142" s="219"/>
      <c r="K142" s="263"/>
    </row>
    <row r="143" spans="2:11" customFormat="1" ht="15" customHeight="1">
      <c r="B143" s="264"/>
      <c r="C143" s="265"/>
      <c r="D143" s="265"/>
      <c r="E143" s="265"/>
      <c r="F143" s="265"/>
      <c r="G143" s="265"/>
      <c r="H143" s="265"/>
      <c r="I143" s="265"/>
      <c r="J143" s="265"/>
      <c r="K143" s="266"/>
    </row>
    <row r="144" spans="2:11" customFormat="1" ht="18.75" customHeight="1">
      <c r="B144" s="251"/>
      <c r="C144" s="251"/>
      <c r="D144" s="251"/>
      <c r="E144" s="251"/>
      <c r="F144" s="252"/>
      <c r="G144" s="251"/>
      <c r="H144" s="251"/>
      <c r="I144" s="251"/>
      <c r="J144" s="251"/>
      <c r="K144" s="251"/>
    </row>
    <row r="145" spans="2:11" customFormat="1" ht="18.75" customHeight="1">
      <c r="B145" s="226"/>
      <c r="C145" s="226"/>
      <c r="D145" s="226"/>
      <c r="E145" s="226"/>
      <c r="F145" s="226"/>
      <c r="G145" s="226"/>
      <c r="H145" s="226"/>
      <c r="I145" s="226"/>
      <c r="J145" s="226"/>
      <c r="K145" s="226"/>
    </row>
    <row r="146" spans="2:11" customFormat="1" ht="7.5" customHeight="1">
      <c r="B146" s="227"/>
      <c r="C146" s="228"/>
      <c r="D146" s="228"/>
      <c r="E146" s="228"/>
      <c r="F146" s="228"/>
      <c r="G146" s="228"/>
      <c r="H146" s="228"/>
      <c r="I146" s="228"/>
      <c r="J146" s="228"/>
      <c r="K146" s="229"/>
    </row>
    <row r="147" spans="2:11" customFormat="1" ht="45" customHeight="1">
      <c r="B147" s="230"/>
      <c r="C147" s="341" t="s">
        <v>4113</v>
      </c>
      <c r="D147" s="341"/>
      <c r="E147" s="341"/>
      <c r="F147" s="341"/>
      <c r="G147" s="341"/>
      <c r="H147" s="341"/>
      <c r="I147" s="341"/>
      <c r="J147" s="341"/>
      <c r="K147" s="231"/>
    </row>
    <row r="148" spans="2:11" customFormat="1" ht="17.25" customHeight="1">
      <c r="B148" s="230"/>
      <c r="C148" s="232" t="s">
        <v>4048</v>
      </c>
      <c r="D148" s="232"/>
      <c r="E148" s="232"/>
      <c r="F148" s="232" t="s">
        <v>4049</v>
      </c>
      <c r="G148" s="233"/>
      <c r="H148" s="232" t="s">
        <v>51</v>
      </c>
      <c r="I148" s="232" t="s">
        <v>54</v>
      </c>
      <c r="J148" s="232" t="s">
        <v>4050</v>
      </c>
      <c r="K148" s="231"/>
    </row>
    <row r="149" spans="2:11" customFormat="1" ht="17.25" customHeight="1">
      <c r="B149" s="230"/>
      <c r="C149" s="234" t="s">
        <v>4051</v>
      </c>
      <c r="D149" s="234"/>
      <c r="E149" s="234"/>
      <c r="F149" s="235" t="s">
        <v>4052</v>
      </c>
      <c r="G149" s="236"/>
      <c r="H149" s="234"/>
      <c r="I149" s="234"/>
      <c r="J149" s="234" t="s">
        <v>4053</v>
      </c>
      <c r="K149" s="231"/>
    </row>
    <row r="150" spans="2:11" customFormat="1" ht="5.25" customHeight="1">
      <c r="B150" s="242"/>
      <c r="C150" s="237"/>
      <c r="D150" s="237"/>
      <c r="E150" s="237"/>
      <c r="F150" s="237"/>
      <c r="G150" s="238"/>
      <c r="H150" s="237"/>
      <c r="I150" s="237"/>
      <c r="J150" s="237"/>
      <c r="K150" s="263"/>
    </row>
    <row r="151" spans="2:11" customFormat="1" ht="15" customHeight="1">
      <c r="B151" s="242"/>
      <c r="C151" s="267" t="s">
        <v>4057</v>
      </c>
      <c r="D151" s="219"/>
      <c r="E151" s="219"/>
      <c r="F151" s="268" t="s">
        <v>4054</v>
      </c>
      <c r="G151" s="219"/>
      <c r="H151" s="267" t="s">
        <v>4094</v>
      </c>
      <c r="I151" s="267" t="s">
        <v>4056</v>
      </c>
      <c r="J151" s="267">
        <v>120</v>
      </c>
      <c r="K151" s="263"/>
    </row>
    <row r="152" spans="2:11" customFormat="1" ht="15" customHeight="1">
      <c r="B152" s="242"/>
      <c r="C152" s="267" t="s">
        <v>4103</v>
      </c>
      <c r="D152" s="219"/>
      <c r="E152" s="219"/>
      <c r="F152" s="268" t="s">
        <v>4054</v>
      </c>
      <c r="G152" s="219"/>
      <c r="H152" s="267" t="s">
        <v>4114</v>
      </c>
      <c r="I152" s="267" t="s">
        <v>4056</v>
      </c>
      <c r="J152" s="267" t="s">
        <v>4105</v>
      </c>
      <c r="K152" s="263"/>
    </row>
    <row r="153" spans="2:11" customFormat="1" ht="15" customHeight="1">
      <c r="B153" s="242"/>
      <c r="C153" s="267" t="s">
        <v>122</v>
      </c>
      <c r="D153" s="219"/>
      <c r="E153" s="219"/>
      <c r="F153" s="268" t="s">
        <v>4054</v>
      </c>
      <c r="G153" s="219"/>
      <c r="H153" s="267" t="s">
        <v>4115</v>
      </c>
      <c r="I153" s="267" t="s">
        <v>4056</v>
      </c>
      <c r="J153" s="267" t="s">
        <v>4105</v>
      </c>
      <c r="K153" s="263"/>
    </row>
    <row r="154" spans="2:11" customFormat="1" ht="15" customHeight="1">
      <c r="B154" s="242"/>
      <c r="C154" s="267" t="s">
        <v>4059</v>
      </c>
      <c r="D154" s="219"/>
      <c r="E154" s="219"/>
      <c r="F154" s="268" t="s">
        <v>4060</v>
      </c>
      <c r="G154" s="219"/>
      <c r="H154" s="267" t="s">
        <v>4094</v>
      </c>
      <c r="I154" s="267" t="s">
        <v>4056</v>
      </c>
      <c r="J154" s="267">
        <v>50</v>
      </c>
      <c r="K154" s="263"/>
    </row>
    <row r="155" spans="2:11" customFormat="1" ht="15" customHeight="1">
      <c r="B155" s="242"/>
      <c r="C155" s="267" t="s">
        <v>4062</v>
      </c>
      <c r="D155" s="219"/>
      <c r="E155" s="219"/>
      <c r="F155" s="268" t="s">
        <v>4054</v>
      </c>
      <c r="G155" s="219"/>
      <c r="H155" s="267" t="s">
        <v>4094</v>
      </c>
      <c r="I155" s="267" t="s">
        <v>4064</v>
      </c>
      <c r="J155" s="267"/>
      <c r="K155" s="263"/>
    </row>
    <row r="156" spans="2:11" customFormat="1" ht="15" customHeight="1">
      <c r="B156" s="242"/>
      <c r="C156" s="267" t="s">
        <v>4073</v>
      </c>
      <c r="D156" s="219"/>
      <c r="E156" s="219"/>
      <c r="F156" s="268" t="s">
        <v>4060</v>
      </c>
      <c r="G156" s="219"/>
      <c r="H156" s="267" t="s">
        <v>4094</v>
      </c>
      <c r="I156" s="267" t="s">
        <v>4056</v>
      </c>
      <c r="J156" s="267">
        <v>50</v>
      </c>
      <c r="K156" s="263"/>
    </row>
    <row r="157" spans="2:11" customFormat="1" ht="15" customHeight="1">
      <c r="B157" s="242"/>
      <c r="C157" s="267" t="s">
        <v>4081</v>
      </c>
      <c r="D157" s="219"/>
      <c r="E157" s="219"/>
      <c r="F157" s="268" t="s">
        <v>4060</v>
      </c>
      <c r="G157" s="219"/>
      <c r="H157" s="267" t="s">
        <v>4094</v>
      </c>
      <c r="I157" s="267" t="s">
        <v>4056</v>
      </c>
      <c r="J157" s="267">
        <v>50</v>
      </c>
      <c r="K157" s="263"/>
    </row>
    <row r="158" spans="2:11" customFormat="1" ht="15" customHeight="1">
      <c r="B158" s="242"/>
      <c r="C158" s="267" t="s">
        <v>4079</v>
      </c>
      <c r="D158" s="219"/>
      <c r="E158" s="219"/>
      <c r="F158" s="268" t="s">
        <v>4060</v>
      </c>
      <c r="G158" s="219"/>
      <c r="H158" s="267" t="s">
        <v>4094</v>
      </c>
      <c r="I158" s="267" t="s">
        <v>4056</v>
      </c>
      <c r="J158" s="267">
        <v>50</v>
      </c>
      <c r="K158" s="263"/>
    </row>
    <row r="159" spans="2:11" customFormat="1" ht="15" customHeight="1">
      <c r="B159" s="242"/>
      <c r="C159" s="267" t="s">
        <v>137</v>
      </c>
      <c r="D159" s="219"/>
      <c r="E159" s="219"/>
      <c r="F159" s="268" t="s">
        <v>4054</v>
      </c>
      <c r="G159" s="219"/>
      <c r="H159" s="267" t="s">
        <v>4116</v>
      </c>
      <c r="I159" s="267" t="s">
        <v>4056</v>
      </c>
      <c r="J159" s="267" t="s">
        <v>4117</v>
      </c>
      <c r="K159" s="263"/>
    </row>
    <row r="160" spans="2:11" customFormat="1" ht="15" customHeight="1">
      <c r="B160" s="242"/>
      <c r="C160" s="267" t="s">
        <v>4118</v>
      </c>
      <c r="D160" s="219"/>
      <c r="E160" s="219"/>
      <c r="F160" s="268" t="s">
        <v>4054</v>
      </c>
      <c r="G160" s="219"/>
      <c r="H160" s="267" t="s">
        <v>4119</v>
      </c>
      <c r="I160" s="267" t="s">
        <v>4089</v>
      </c>
      <c r="J160" s="267"/>
      <c r="K160" s="263"/>
    </row>
    <row r="161" spans="2:11" customFormat="1" ht="15" customHeight="1">
      <c r="B161" s="269"/>
      <c r="C161" s="249"/>
      <c r="D161" s="249"/>
      <c r="E161" s="249"/>
      <c r="F161" s="249"/>
      <c r="G161" s="249"/>
      <c r="H161" s="249"/>
      <c r="I161" s="249"/>
      <c r="J161" s="249"/>
      <c r="K161" s="270"/>
    </row>
    <row r="162" spans="2:11" customFormat="1" ht="18.75" customHeight="1">
      <c r="B162" s="251"/>
      <c r="C162" s="261"/>
      <c r="D162" s="261"/>
      <c r="E162" s="261"/>
      <c r="F162" s="271"/>
      <c r="G162" s="261"/>
      <c r="H162" s="261"/>
      <c r="I162" s="261"/>
      <c r="J162" s="261"/>
      <c r="K162" s="251"/>
    </row>
    <row r="163" spans="2:11" customFormat="1" ht="18.75" customHeight="1">
      <c r="B163" s="226"/>
      <c r="C163" s="226"/>
      <c r="D163" s="226"/>
      <c r="E163" s="226"/>
      <c r="F163" s="226"/>
      <c r="G163" s="226"/>
      <c r="H163" s="226"/>
      <c r="I163" s="226"/>
      <c r="J163" s="226"/>
      <c r="K163" s="226"/>
    </row>
    <row r="164" spans="2:11" customFormat="1" ht="7.5" customHeight="1">
      <c r="B164" s="208"/>
      <c r="C164" s="209"/>
      <c r="D164" s="209"/>
      <c r="E164" s="209"/>
      <c r="F164" s="209"/>
      <c r="G164" s="209"/>
      <c r="H164" s="209"/>
      <c r="I164" s="209"/>
      <c r="J164" s="209"/>
      <c r="K164" s="210"/>
    </row>
    <row r="165" spans="2:11" customFormat="1" ht="45" customHeight="1">
      <c r="B165" s="211"/>
      <c r="C165" s="339" t="s">
        <v>4120</v>
      </c>
      <c r="D165" s="339"/>
      <c r="E165" s="339"/>
      <c r="F165" s="339"/>
      <c r="G165" s="339"/>
      <c r="H165" s="339"/>
      <c r="I165" s="339"/>
      <c r="J165" s="339"/>
      <c r="K165" s="212"/>
    </row>
    <row r="166" spans="2:11" customFormat="1" ht="17.25" customHeight="1">
      <c r="B166" s="211"/>
      <c r="C166" s="232" t="s">
        <v>4048</v>
      </c>
      <c r="D166" s="232"/>
      <c r="E166" s="232"/>
      <c r="F166" s="232" t="s">
        <v>4049</v>
      </c>
      <c r="G166" s="272"/>
      <c r="H166" s="273" t="s">
        <v>51</v>
      </c>
      <c r="I166" s="273" t="s">
        <v>54</v>
      </c>
      <c r="J166" s="232" t="s">
        <v>4050</v>
      </c>
      <c r="K166" s="212"/>
    </row>
    <row r="167" spans="2:11" customFormat="1" ht="17.25" customHeight="1">
      <c r="B167" s="213"/>
      <c r="C167" s="234" t="s">
        <v>4051</v>
      </c>
      <c r="D167" s="234"/>
      <c r="E167" s="234"/>
      <c r="F167" s="235" t="s">
        <v>4052</v>
      </c>
      <c r="G167" s="274"/>
      <c r="H167" s="275"/>
      <c r="I167" s="275"/>
      <c r="J167" s="234" t="s">
        <v>4053</v>
      </c>
      <c r="K167" s="214"/>
    </row>
    <row r="168" spans="2:11" customFormat="1" ht="5.25" customHeight="1">
      <c r="B168" s="242"/>
      <c r="C168" s="237"/>
      <c r="D168" s="237"/>
      <c r="E168" s="237"/>
      <c r="F168" s="237"/>
      <c r="G168" s="238"/>
      <c r="H168" s="237"/>
      <c r="I168" s="237"/>
      <c r="J168" s="237"/>
      <c r="K168" s="263"/>
    </row>
    <row r="169" spans="2:11" customFormat="1" ht="15" customHeight="1">
      <c r="B169" s="242"/>
      <c r="C169" s="219" t="s">
        <v>4057</v>
      </c>
      <c r="D169" s="219"/>
      <c r="E169" s="219"/>
      <c r="F169" s="240" t="s">
        <v>4054</v>
      </c>
      <c r="G169" s="219"/>
      <c r="H169" s="219" t="s">
        <v>4094</v>
      </c>
      <c r="I169" s="219" t="s">
        <v>4056</v>
      </c>
      <c r="J169" s="219">
        <v>120</v>
      </c>
      <c r="K169" s="263"/>
    </row>
    <row r="170" spans="2:11" customFormat="1" ht="15" customHeight="1">
      <c r="B170" s="242"/>
      <c r="C170" s="219" t="s">
        <v>4103</v>
      </c>
      <c r="D170" s="219"/>
      <c r="E170" s="219"/>
      <c r="F170" s="240" t="s">
        <v>4054</v>
      </c>
      <c r="G170" s="219"/>
      <c r="H170" s="219" t="s">
        <v>4104</v>
      </c>
      <c r="I170" s="219" t="s">
        <v>4056</v>
      </c>
      <c r="J170" s="219" t="s">
        <v>4105</v>
      </c>
      <c r="K170" s="263"/>
    </row>
    <row r="171" spans="2:11" customFormat="1" ht="15" customHeight="1">
      <c r="B171" s="242"/>
      <c r="C171" s="219" t="s">
        <v>122</v>
      </c>
      <c r="D171" s="219"/>
      <c r="E171" s="219"/>
      <c r="F171" s="240" t="s">
        <v>4054</v>
      </c>
      <c r="G171" s="219"/>
      <c r="H171" s="219" t="s">
        <v>4121</v>
      </c>
      <c r="I171" s="219" t="s">
        <v>4056</v>
      </c>
      <c r="J171" s="219" t="s">
        <v>4105</v>
      </c>
      <c r="K171" s="263"/>
    </row>
    <row r="172" spans="2:11" customFormat="1" ht="15" customHeight="1">
      <c r="B172" s="242"/>
      <c r="C172" s="219" t="s">
        <v>4059</v>
      </c>
      <c r="D172" s="219"/>
      <c r="E172" s="219"/>
      <c r="F172" s="240" t="s">
        <v>4060</v>
      </c>
      <c r="G172" s="219"/>
      <c r="H172" s="219" t="s">
        <v>4121</v>
      </c>
      <c r="I172" s="219" t="s">
        <v>4056</v>
      </c>
      <c r="J172" s="219">
        <v>50</v>
      </c>
      <c r="K172" s="263"/>
    </row>
    <row r="173" spans="2:11" customFormat="1" ht="15" customHeight="1">
      <c r="B173" s="242"/>
      <c r="C173" s="219" t="s">
        <v>4062</v>
      </c>
      <c r="D173" s="219"/>
      <c r="E173" s="219"/>
      <c r="F173" s="240" t="s">
        <v>4054</v>
      </c>
      <c r="G173" s="219"/>
      <c r="H173" s="219" t="s">
        <v>4121</v>
      </c>
      <c r="I173" s="219" t="s">
        <v>4064</v>
      </c>
      <c r="J173" s="219"/>
      <c r="K173" s="263"/>
    </row>
    <row r="174" spans="2:11" customFormat="1" ht="15" customHeight="1">
      <c r="B174" s="242"/>
      <c r="C174" s="219" t="s">
        <v>4073</v>
      </c>
      <c r="D174" s="219"/>
      <c r="E174" s="219"/>
      <c r="F174" s="240" t="s">
        <v>4060</v>
      </c>
      <c r="G174" s="219"/>
      <c r="H174" s="219" t="s">
        <v>4121</v>
      </c>
      <c r="I174" s="219" t="s">
        <v>4056</v>
      </c>
      <c r="J174" s="219">
        <v>50</v>
      </c>
      <c r="K174" s="263"/>
    </row>
    <row r="175" spans="2:11" customFormat="1" ht="15" customHeight="1">
      <c r="B175" s="242"/>
      <c r="C175" s="219" t="s">
        <v>4081</v>
      </c>
      <c r="D175" s="219"/>
      <c r="E175" s="219"/>
      <c r="F175" s="240" t="s">
        <v>4060</v>
      </c>
      <c r="G175" s="219"/>
      <c r="H175" s="219" t="s">
        <v>4121</v>
      </c>
      <c r="I175" s="219" t="s">
        <v>4056</v>
      </c>
      <c r="J175" s="219">
        <v>50</v>
      </c>
      <c r="K175" s="263"/>
    </row>
    <row r="176" spans="2:11" customFormat="1" ht="15" customHeight="1">
      <c r="B176" s="242"/>
      <c r="C176" s="219" t="s">
        <v>4079</v>
      </c>
      <c r="D176" s="219"/>
      <c r="E176" s="219"/>
      <c r="F176" s="240" t="s">
        <v>4060</v>
      </c>
      <c r="G176" s="219"/>
      <c r="H176" s="219" t="s">
        <v>4121</v>
      </c>
      <c r="I176" s="219" t="s">
        <v>4056</v>
      </c>
      <c r="J176" s="219">
        <v>50</v>
      </c>
      <c r="K176" s="263"/>
    </row>
    <row r="177" spans="2:11" customFormat="1" ht="15" customHeight="1">
      <c r="B177" s="242"/>
      <c r="C177" s="219" t="s">
        <v>146</v>
      </c>
      <c r="D177" s="219"/>
      <c r="E177" s="219"/>
      <c r="F177" s="240" t="s">
        <v>4054</v>
      </c>
      <c r="G177" s="219"/>
      <c r="H177" s="219" t="s">
        <v>4122</v>
      </c>
      <c r="I177" s="219" t="s">
        <v>4123</v>
      </c>
      <c r="J177" s="219"/>
      <c r="K177" s="263"/>
    </row>
    <row r="178" spans="2:11" customFormat="1" ht="15" customHeight="1">
      <c r="B178" s="242"/>
      <c r="C178" s="219" t="s">
        <v>54</v>
      </c>
      <c r="D178" s="219"/>
      <c r="E178" s="219"/>
      <c r="F178" s="240" t="s">
        <v>4054</v>
      </c>
      <c r="G178" s="219"/>
      <c r="H178" s="219" t="s">
        <v>4124</v>
      </c>
      <c r="I178" s="219" t="s">
        <v>4125</v>
      </c>
      <c r="J178" s="219">
        <v>1</v>
      </c>
      <c r="K178" s="263"/>
    </row>
    <row r="179" spans="2:11" customFormat="1" ht="15" customHeight="1">
      <c r="B179" s="242"/>
      <c r="C179" s="219" t="s">
        <v>50</v>
      </c>
      <c r="D179" s="219"/>
      <c r="E179" s="219"/>
      <c r="F179" s="240" t="s">
        <v>4054</v>
      </c>
      <c r="G179" s="219"/>
      <c r="H179" s="219" t="s">
        <v>4126</v>
      </c>
      <c r="I179" s="219" t="s">
        <v>4056</v>
      </c>
      <c r="J179" s="219">
        <v>20</v>
      </c>
      <c r="K179" s="263"/>
    </row>
    <row r="180" spans="2:11" customFormat="1" ht="15" customHeight="1">
      <c r="B180" s="242"/>
      <c r="C180" s="219" t="s">
        <v>51</v>
      </c>
      <c r="D180" s="219"/>
      <c r="E180" s="219"/>
      <c r="F180" s="240" t="s">
        <v>4054</v>
      </c>
      <c r="G180" s="219"/>
      <c r="H180" s="219" t="s">
        <v>4127</v>
      </c>
      <c r="I180" s="219" t="s">
        <v>4056</v>
      </c>
      <c r="J180" s="219">
        <v>255</v>
      </c>
      <c r="K180" s="263"/>
    </row>
    <row r="181" spans="2:11" customFormat="1" ht="15" customHeight="1">
      <c r="B181" s="242"/>
      <c r="C181" s="219" t="s">
        <v>147</v>
      </c>
      <c r="D181" s="219"/>
      <c r="E181" s="219"/>
      <c r="F181" s="240" t="s">
        <v>4054</v>
      </c>
      <c r="G181" s="219"/>
      <c r="H181" s="219" t="s">
        <v>4018</v>
      </c>
      <c r="I181" s="219" t="s">
        <v>4056</v>
      </c>
      <c r="J181" s="219">
        <v>10</v>
      </c>
      <c r="K181" s="263"/>
    </row>
    <row r="182" spans="2:11" customFormat="1" ht="15" customHeight="1">
      <c r="B182" s="242"/>
      <c r="C182" s="219" t="s">
        <v>148</v>
      </c>
      <c r="D182" s="219"/>
      <c r="E182" s="219"/>
      <c r="F182" s="240" t="s">
        <v>4054</v>
      </c>
      <c r="G182" s="219"/>
      <c r="H182" s="219" t="s">
        <v>4128</v>
      </c>
      <c r="I182" s="219" t="s">
        <v>4089</v>
      </c>
      <c r="J182" s="219"/>
      <c r="K182" s="263"/>
    </row>
    <row r="183" spans="2:11" customFormat="1" ht="15" customHeight="1">
      <c r="B183" s="242"/>
      <c r="C183" s="219" t="s">
        <v>4129</v>
      </c>
      <c r="D183" s="219"/>
      <c r="E183" s="219"/>
      <c r="F183" s="240" t="s">
        <v>4054</v>
      </c>
      <c r="G183" s="219"/>
      <c r="H183" s="219" t="s">
        <v>4130</v>
      </c>
      <c r="I183" s="219" t="s">
        <v>4089</v>
      </c>
      <c r="J183" s="219"/>
      <c r="K183" s="263"/>
    </row>
    <row r="184" spans="2:11" customFormat="1" ht="15" customHeight="1">
      <c r="B184" s="242"/>
      <c r="C184" s="219" t="s">
        <v>4118</v>
      </c>
      <c r="D184" s="219"/>
      <c r="E184" s="219"/>
      <c r="F184" s="240" t="s">
        <v>4054</v>
      </c>
      <c r="G184" s="219"/>
      <c r="H184" s="219" t="s">
        <v>4131</v>
      </c>
      <c r="I184" s="219" t="s">
        <v>4089</v>
      </c>
      <c r="J184" s="219"/>
      <c r="K184" s="263"/>
    </row>
    <row r="185" spans="2:11" customFormat="1" ht="15" customHeight="1">
      <c r="B185" s="242"/>
      <c r="C185" s="219" t="s">
        <v>150</v>
      </c>
      <c r="D185" s="219"/>
      <c r="E185" s="219"/>
      <c r="F185" s="240" t="s">
        <v>4060</v>
      </c>
      <c r="G185" s="219"/>
      <c r="H185" s="219" t="s">
        <v>4132</v>
      </c>
      <c r="I185" s="219" t="s">
        <v>4056</v>
      </c>
      <c r="J185" s="219">
        <v>50</v>
      </c>
      <c r="K185" s="263"/>
    </row>
    <row r="186" spans="2:11" customFormat="1" ht="15" customHeight="1">
      <c r="B186" s="242"/>
      <c r="C186" s="219" t="s">
        <v>4133</v>
      </c>
      <c r="D186" s="219"/>
      <c r="E186" s="219"/>
      <c r="F186" s="240" t="s">
        <v>4060</v>
      </c>
      <c r="G186" s="219"/>
      <c r="H186" s="219" t="s">
        <v>4134</v>
      </c>
      <c r="I186" s="219" t="s">
        <v>4135</v>
      </c>
      <c r="J186" s="219"/>
      <c r="K186" s="263"/>
    </row>
    <row r="187" spans="2:11" customFormat="1" ht="15" customHeight="1">
      <c r="B187" s="242"/>
      <c r="C187" s="219" t="s">
        <v>4136</v>
      </c>
      <c r="D187" s="219"/>
      <c r="E187" s="219"/>
      <c r="F187" s="240" t="s">
        <v>4060</v>
      </c>
      <c r="G187" s="219"/>
      <c r="H187" s="219" t="s">
        <v>4137</v>
      </c>
      <c r="I187" s="219" t="s">
        <v>4135</v>
      </c>
      <c r="J187" s="219"/>
      <c r="K187" s="263"/>
    </row>
    <row r="188" spans="2:11" customFormat="1" ht="15" customHeight="1">
      <c r="B188" s="242"/>
      <c r="C188" s="219" t="s">
        <v>4138</v>
      </c>
      <c r="D188" s="219"/>
      <c r="E188" s="219"/>
      <c r="F188" s="240" t="s">
        <v>4060</v>
      </c>
      <c r="G188" s="219"/>
      <c r="H188" s="219" t="s">
        <v>4139</v>
      </c>
      <c r="I188" s="219" t="s">
        <v>4135</v>
      </c>
      <c r="J188" s="219"/>
      <c r="K188" s="263"/>
    </row>
    <row r="189" spans="2:11" customFormat="1" ht="15" customHeight="1">
      <c r="B189" s="242"/>
      <c r="C189" s="276" t="s">
        <v>4140</v>
      </c>
      <c r="D189" s="219"/>
      <c r="E189" s="219"/>
      <c r="F189" s="240" t="s">
        <v>4060</v>
      </c>
      <c r="G189" s="219"/>
      <c r="H189" s="219" t="s">
        <v>4141</v>
      </c>
      <c r="I189" s="219" t="s">
        <v>4142</v>
      </c>
      <c r="J189" s="277" t="s">
        <v>4143</v>
      </c>
      <c r="K189" s="263"/>
    </row>
    <row r="190" spans="2:11" customFormat="1" ht="15" customHeight="1">
      <c r="B190" s="278"/>
      <c r="C190" s="279" t="s">
        <v>4144</v>
      </c>
      <c r="D190" s="280"/>
      <c r="E190" s="280"/>
      <c r="F190" s="281" t="s">
        <v>4060</v>
      </c>
      <c r="G190" s="280"/>
      <c r="H190" s="280" t="s">
        <v>4145</v>
      </c>
      <c r="I190" s="280" t="s">
        <v>4142</v>
      </c>
      <c r="J190" s="282" t="s">
        <v>4143</v>
      </c>
      <c r="K190" s="283"/>
    </row>
    <row r="191" spans="2:11" customFormat="1" ht="15" customHeight="1">
      <c r="B191" s="242"/>
      <c r="C191" s="276" t="s">
        <v>39</v>
      </c>
      <c r="D191" s="219"/>
      <c r="E191" s="219"/>
      <c r="F191" s="240" t="s">
        <v>4054</v>
      </c>
      <c r="G191" s="219"/>
      <c r="H191" s="216" t="s">
        <v>4146</v>
      </c>
      <c r="I191" s="219" t="s">
        <v>4147</v>
      </c>
      <c r="J191" s="219"/>
      <c r="K191" s="263"/>
    </row>
    <row r="192" spans="2:11" customFormat="1" ht="15" customHeight="1">
      <c r="B192" s="242"/>
      <c r="C192" s="276" t="s">
        <v>4148</v>
      </c>
      <c r="D192" s="219"/>
      <c r="E192" s="219"/>
      <c r="F192" s="240" t="s">
        <v>4054</v>
      </c>
      <c r="G192" s="219"/>
      <c r="H192" s="219" t="s">
        <v>4149</v>
      </c>
      <c r="I192" s="219" t="s">
        <v>4089</v>
      </c>
      <c r="J192" s="219"/>
      <c r="K192" s="263"/>
    </row>
    <row r="193" spans="2:11" customFormat="1" ht="15" customHeight="1">
      <c r="B193" s="242"/>
      <c r="C193" s="276" t="s">
        <v>4150</v>
      </c>
      <c r="D193" s="219"/>
      <c r="E193" s="219"/>
      <c r="F193" s="240" t="s">
        <v>4054</v>
      </c>
      <c r="G193" s="219"/>
      <c r="H193" s="219" t="s">
        <v>4151</v>
      </c>
      <c r="I193" s="219" t="s">
        <v>4089</v>
      </c>
      <c r="J193" s="219"/>
      <c r="K193" s="263"/>
    </row>
    <row r="194" spans="2:11" customFormat="1" ht="15" customHeight="1">
      <c r="B194" s="242"/>
      <c r="C194" s="276" t="s">
        <v>4152</v>
      </c>
      <c r="D194" s="219"/>
      <c r="E194" s="219"/>
      <c r="F194" s="240" t="s">
        <v>4060</v>
      </c>
      <c r="G194" s="219"/>
      <c r="H194" s="219" t="s">
        <v>4153</v>
      </c>
      <c r="I194" s="219" t="s">
        <v>4089</v>
      </c>
      <c r="J194" s="219"/>
      <c r="K194" s="263"/>
    </row>
    <row r="195" spans="2:11" customFormat="1" ht="15" customHeight="1">
      <c r="B195" s="269"/>
      <c r="C195" s="284"/>
      <c r="D195" s="249"/>
      <c r="E195" s="249"/>
      <c r="F195" s="249"/>
      <c r="G195" s="249"/>
      <c r="H195" s="249"/>
      <c r="I195" s="249"/>
      <c r="J195" s="249"/>
      <c r="K195" s="270"/>
    </row>
    <row r="196" spans="2:11" customFormat="1" ht="18.75" customHeight="1">
      <c r="B196" s="251"/>
      <c r="C196" s="261"/>
      <c r="D196" s="261"/>
      <c r="E196" s="261"/>
      <c r="F196" s="271"/>
      <c r="G196" s="261"/>
      <c r="H196" s="261"/>
      <c r="I196" s="261"/>
      <c r="J196" s="261"/>
      <c r="K196" s="251"/>
    </row>
    <row r="197" spans="2:11" customFormat="1" ht="18.75" customHeight="1">
      <c r="B197" s="251"/>
      <c r="C197" s="261"/>
      <c r="D197" s="261"/>
      <c r="E197" s="261"/>
      <c r="F197" s="271"/>
      <c r="G197" s="261"/>
      <c r="H197" s="261"/>
      <c r="I197" s="261"/>
      <c r="J197" s="261"/>
      <c r="K197" s="251"/>
    </row>
    <row r="198" spans="2:11" customFormat="1" ht="18.75" customHeight="1">
      <c r="B198" s="226"/>
      <c r="C198" s="226"/>
      <c r="D198" s="226"/>
      <c r="E198" s="226"/>
      <c r="F198" s="226"/>
      <c r="G198" s="226"/>
      <c r="H198" s="226"/>
      <c r="I198" s="226"/>
      <c r="J198" s="226"/>
      <c r="K198" s="226"/>
    </row>
    <row r="199" spans="2:11" customFormat="1" ht="13.5">
      <c r="B199" s="208"/>
      <c r="C199" s="209"/>
      <c r="D199" s="209"/>
      <c r="E199" s="209"/>
      <c r="F199" s="209"/>
      <c r="G199" s="209"/>
      <c r="H199" s="209"/>
      <c r="I199" s="209"/>
      <c r="J199" s="209"/>
      <c r="K199" s="210"/>
    </row>
    <row r="200" spans="2:11" customFormat="1" ht="21">
      <c r="B200" s="211"/>
      <c r="C200" s="339" t="s">
        <v>4154</v>
      </c>
      <c r="D200" s="339"/>
      <c r="E200" s="339"/>
      <c r="F200" s="339"/>
      <c r="G200" s="339"/>
      <c r="H200" s="339"/>
      <c r="I200" s="339"/>
      <c r="J200" s="339"/>
      <c r="K200" s="212"/>
    </row>
    <row r="201" spans="2:11" customFormat="1" ht="25.5" customHeight="1">
      <c r="B201" s="211"/>
      <c r="C201" s="285" t="s">
        <v>4155</v>
      </c>
      <c r="D201" s="285"/>
      <c r="E201" s="285"/>
      <c r="F201" s="285" t="s">
        <v>4156</v>
      </c>
      <c r="G201" s="286"/>
      <c r="H201" s="342" t="s">
        <v>4157</v>
      </c>
      <c r="I201" s="342"/>
      <c r="J201" s="342"/>
      <c r="K201" s="212"/>
    </row>
    <row r="202" spans="2:11" customFormat="1" ht="5.25" customHeight="1">
      <c r="B202" s="242"/>
      <c r="C202" s="237"/>
      <c r="D202" s="237"/>
      <c r="E202" s="237"/>
      <c r="F202" s="237"/>
      <c r="G202" s="261"/>
      <c r="H202" s="237"/>
      <c r="I202" s="237"/>
      <c r="J202" s="237"/>
      <c r="K202" s="263"/>
    </row>
    <row r="203" spans="2:11" customFormat="1" ht="15" customHeight="1">
      <c r="B203" s="242"/>
      <c r="C203" s="219" t="s">
        <v>4147</v>
      </c>
      <c r="D203" s="219"/>
      <c r="E203" s="219"/>
      <c r="F203" s="240" t="s">
        <v>40</v>
      </c>
      <c r="G203" s="219"/>
      <c r="H203" s="343" t="s">
        <v>4158</v>
      </c>
      <c r="I203" s="343"/>
      <c r="J203" s="343"/>
      <c r="K203" s="263"/>
    </row>
    <row r="204" spans="2:11" customFormat="1" ht="15" customHeight="1">
      <c r="B204" s="242"/>
      <c r="C204" s="219"/>
      <c r="D204" s="219"/>
      <c r="E204" s="219"/>
      <c r="F204" s="240" t="s">
        <v>41</v>
      </c>
      <c r="G204" s="219"/>
      <c r="H204" s="343" t="s">
        <v>4159</v>
      </c>
      <c r="I204" s="343"/>
      <c r="J204" s="343"/>
      <c r="K204" s="263"/>
    </row>
    <row r="205" spans="2:11" customFormat="1" ht="15" customHeight="1">
      <c r="B205" s="242"/>
      <c r="C205" s="219"/>
      <c r="D205" s="219"/>
      <c r="E205" s="219"/>
      <c r="F205" s="240" t="s">
        <v>44</v>
      </c>
      <c r="G205" s="219"/>
      <c r="H205" s="343" t="s">
        <v>4160</v>
      </c>
      <c r="I205" s="343"/>
      <c r="J205" s="343"/>
      <c r="K205" s="263"/>
    </row>
    <row r="206" spans="2:11" customFormat="1" ht="15" customHeight="1">
      <c r="B206" s="242"/>
      <c r="C206" s="219"/>
      <c r="D206" s="219"/>
      <c r="E206" s="219"/>
      <c r="F206" s="240" t="s">
        <v>42</v>
      </c>
      <c r="G206" s="219"/>
      <c r="H206" s="343" t="s">
        <v>4161</v>
      </c>
      <c r="I206" s="343"/>
      <c r="J206" s="343"/>
      <c r="K206" s="263"/>
    </row>
    <row r="207" spans="2:11" customFormat="1" ht="15" customHeight="1">
      <c r="B207" s="242"/>
      <c r="C207" s="219"/>
      <c r="D207" s="219"/>
      <c r="E207" s="219"/>
      <c r="F207" s="240" t="s">
        <v>43</v>
      </c>
      <c r="G207" s="219"/>
      <c r="H207" s="343" t="s">
        <v>4162</v>
      </c>
      <c r="I207" s="343"/>
      <c r="J207" s="343"/>
      <c r="K207" s="263"/>
    </row>
    <row r="208" spans="2:11" customFormat="1" ht="15" customHeight="1">
      <c r="B208" s="242"/>
      <c r="C208" s="219"/>
      <c r="D208" s="219"/>
      <c r="E208" s="219"/>
      <c r="F208" s="240"/>
      <c r="G208" s="219"/>
      <c r="H208" s="219"/>
      <c r="I208" s="219"/>
      <c r="J208" s="219"/>
      <c r="K208" s="263"/>
    </row>
    <row r="209" spans="2:11" customFormat="1" ht="15" customHeight="1">
      <c r="B209" s="242"/>
      <c r="C209" s="219" t="s">
        <v>4101</v>
      </c>
      <c r="D209" s="219"/>
      <c r="E209" s="219"/>
      <c r="F209" s="240" t="s">
        <v>76</v>
      </c>
      <c r="G209" s="219"/>
      <c r="H209" s="343" t="s">
        <v>4163</v>
      </c>
      <c r="I209" s="343"/>
      <c r="J209" s="343"/>
      <c r="K209" s="263"/>
    </row>
    <row r="210" spans="2:11" customFormat="1" ht="15" customHeight="1">
      <c r="B210" s="242"/>
      <c r="C210" s="219"/>
      <c r="D210" s="219"/>
      <c r="E210" s="219"/>
      <c r="F210" s="240" t="s">
        <v>4001</v>
      </c>
      <c r="G210" s="219"/>
      <c r="H210" s="343" t="s">
        <v>4002</v>
      </c>
      <c r="I210" s="343"/>
      <c r="J210" s="343"/>
      <c r="K210" s="263"/>
    </row>
    <row r="211" spans="2:11" customFormat="1" ht="15" customHeight="1">
      <c r="B211" s="242"/>
      <c r="C211" s="219"/>
      <c r="D211" s="219"/>
      <c r="E211" s="219"/>
      <c r="F211" s="240" t="s">
        <v>3999</v>
      </c>
      <c r="G211" s="219"/>
      <c r="H211" s="343" t="s">
        <v>4164</v>
      </c>
      <c r="I211" s="343"/>
      <c r="J211" s="343"/>
      <c r="K211" s="263"/>
    </row>
    <row r="212" spans="2:11" customFormat="1" ht="15" customHeight="1">
      <c r="B212" s="287"/>
      <c r="C212" s="219"/>
      <c r="D212" s="219"/>
      <c r="E212" s="219"/>
      <c r="F212" s="240" t="s">
        <v>127</v>
      </c>
      <c r="G212" s="276"/>
      <c r="H212" s="344" t="s">
        <v>128</v>
      </c>
      <c r="I212" s="344"/>
      <c r="J212" s="344"/>
      <c r="K212" s="288"/>
    </row>
    <row r="213" spans="2:11" customFormat="1" ht="15" customHeight="1">
      <c r="B213" s="287"/>
      <c r="C213" s="219"/>
      <c r="D213" s="219"/>
      <c r="E213" s="219"/>
      <c r="F213" s="240" t="s">
        <v>540</v>
      </c>
      <c r="G213" s="276"/>
      <c r="H213" s="344" t="s">
        <v>4165</v>
      </c>
      <c r="I213" s="344"/>
      <c r="J213" s="344"/>
      <c r="K213" s="288"/>
    </row>
    <row r="214" spans="2:11" customFormat="1" ht="15" customHeight="1">
      <c r="B214" s="287"/>
      <c r="C214" s="219"/>
      <c r="D214" s="219"/>
      <c r="E214" s="219"/>
      <c r="F214" s="240"/>
      <c r="G214" s="276"/>
      <c r="H214" s="267"/>
      <c r="I214" s="267"/>
      <c r="J214" s="267"/>
      <c r="K214" s="288"/>
    </row>
    <row r="215" spans="2:11" customFormat="1" ht="15" customHeight="1">
      <c r="B215" s="287"/>
      <c r="C215" s="219" t="s">
        <v>4125</v>
      </c>
      <c r="D215" s="219"/>
      <c r="E215" s="219"/>
      <c r="F215" s="240">
        <v>1</v>
      </c>
      <c r="G215" s="276"/>
      <c r="H215" s="344" t="s">
        <v>4166</v>
      </c>
      <c r="I215" s="344"/>
      <c r="J215" s="344"/>
      <c r="K215" s="288"/>
    </row>
    <row r="216" spans="2:11" customFormat="1" ht="15" customHeight="1">
      <c r="B216" s="287"/>
      <c r="C216" s="219"/>
      <c r="D216" s="219"/>
      <c r="E216" s="219"/>
      <c r="F216" s="240">
        <v>2</v>
      </c>
      <c r="G216" s="276"/>
      <c r="H216" s="344" t="s">
        <v>4167</v>
      </c>
      <c r="I216" s="344"/>
      <c r="J216" s="344"/>
      <c r="K216" s="288"/>
    </row>
    <row r="217" spans="2:11" customFormat="1" ht="15" customHeight="1">
      <c r="B217" s="287"/>
      <c r="C217" s="219"/>
      <c r="D217" s="219"/>
      <c r="E217" s="219"/>
      <c r="F217" s="240">
        <v>3</v>
      </c>
      <c r="G217" s="276"/>
      <c r="H217" s="344" t="s">
        <v>4168</v>
      </c>
      <c r="I217" s="344"/>
      <c r="J217" s="344"/>
      <c r="K217" s="288"/>
    </row>
    <row r="218" spans="2:11" customFormat="1" ht="15" customHeight="1">
      <c r="B218" s="287"/>
      <c r="C218" s="219"/>
      <c r="D218" s="219"/>
      <c r="E218" s="219"/>
      <c r="F218" s="240">
        <v>4</v>
      </c>
      <c r="G218" s="276"/>
      <c r="H218" s="344" t="s">
        <v>4169</v>
      </c>
      <c r="I218" s="344"/>
      <c r="J218" s="344"/>
      <c r="K218" s="288"/>
    </row>
    <row r="219" spans="2:11" customFormat="1" ht="12.75" customHeight="1">
      <c r="B219" s="289"/>
      <c r="C219" s="290"/>
      <c r="D219" s="290"/>
      <c r="E219" s="290"/>
      <c r="F219" s="290"/>
      <c r="G219" s="290"/>
      <c r="H219" s="290"/>
      <c r="I219" s="290"/>
      <c r="J219" s="290"/>
      <c r="K219" s="291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  <headerFooter>
    <oddHeader>&amp;C&amp;"Verdana"&amp;7&amp;K000000 SŽ: Interní&amp;1#_x000D_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0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82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585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ROUND((SUM(BE83:BE105)),  2)</f>
        <v>0</v>
      </c>
      <c r="I33" s="94">
        <v>0.21</v>
      </c>
      <c r="J33" s="84">
        <f>ROUND(((SUM(BE83:BE105))*I33),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ROUND((SUM(BF83:BF105)),  2)</f>
        <v>0</v>
      </c>
      <c r="I34" s="94">
        <v>0.12</v>
      </c>
      <c r="J34" s="84">
        <f>ROUND(((SUM(BF83:BF105))*I34),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ROUND((SUM(BG83:BG105)),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ROUND((SUM(BH83:BH105)),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ROUND((SUM(BI83:BI105)),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01-10-01.1 - Následná úprava koleje, km 11,300 - km 19,605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J83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J85</f>
        <v>0</v>
      </c>
      <c r="L61" s="108"/>
    </row>
    <row r="62" spans="2:47" s="8" customFormat="1" ht="24.95" customHeight="1">
      <c r="B62" s="104"/>
      <c r="D62" s="105" t="s">
        <v>586</v>
      </c>
      <c r="E62" s="106"/>
      <c r="F62" s="106"/>
      <c r="G62" s="106"/>
      <c r="H62" s="106"/>
      <c r="I62" s="106"/>
      <c r="J62" s="107">
        <f>J98</f>
        <v>0</v>
      </c>
      <c r="L62" s="104"/>
    </row>
    <row r="63" spans="2:47" s="8" customFormat="1" ht="24.95" customHeight="1">
      <c r="B63" s="104"/>
      <c r="D63" s="105" t="s">
        <v>587</v>
      </c>
      <c r="E63" s="106"/>
      <c r="F63" s="106"/>
      <c r="G63" s="106"/>
      <c r="H63" s="106"/>
      <c r="I63" s="106"/>
      <c r="J63" s="107">
        <f>J102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145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33" t="str">
        <f>E7</f>
        <v>Prostá rekonstrukce trati v úseku Chrastava - Hrádek nad Nisou</v>
      </c>
      <c r="F73" s="334"/>
      <c r="G73" s="334"/>
      <c r="H73" s="334"/>
      <c r="L73" s="33"/>
    </row>
    <row r="74" spans="2:12" s="1" customFormat="1" ht="12" customHeight="1">
      <c r="B74" s="33"/>
      <c r="C74" s="28" t="s">
        <v>134</v>
      </c>
      <c r="L74" s="33"/>
    </row>
    <row r="75" spans="2:12" s="1" customFormat="1" ht="16.5" customHeight="1">
      <c r="B75" s="33"/>
      <c r="E75" s="296" t="str">
        <f>E9</f>
        <v>SO 01-10-01.1 - Následná úprava koleje, km 11,300 - km 19,605</v>
      </c>
      <c r="F75" s="335"/>
      <c r="G75" s="335"/>
      <c r="H75" s="335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 xml:space="preserve"> </v>
      </c>
      <c r="I77" s="28" t="s">
        <v>23</v>
      </c>
      <c r="J77" s="50" t="str">
        <f>IF(J12="","",J12)</f>
        <v>24. 1. 2025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25</v>
      </c>
      <c r="F79" s="26" t="str">
        <f>E15</f>
        <v xml:space="preserve"> </v>
      </c>
      <c r="I79" s="28" t="s">
        <v>30</v>
      </c>
      <c r="J79" s="31" t="str">
        <f>E21</f>
        <v xml:space="preserve"> </v>
      </c>
      <c r="L79" s="33"/>
    </row>
    <row r="80" spans="2:12" s="1" customFormat="1" ht="15.2" customHeight="1">
      <c r="B80" s="33"/>
      <c r="C80" s="28" t="s">
        <v>28</v>
      </c>
      <c r="F80" s="26" t="str">
        <f>IF(E18="","",E18)</f>
        <v>Vyplň údaj</v>
      </c>
      <c r="I80" s="28" t="s">
        <v>32</v>
      </c>
      <c r="J80" s="31" t="str">
        <f>E24</f>
        <v xml:space="preserve"> 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2"/>
      <c r="C82" s="113" t="s">
        <v>146</v>
      </c>
      <c r="D82" s="114" t="s">
        <v>54</v>
      </c>
      <c r="E82" s="114" t="s">
        <v>50</v>
      </c>
      <c r="F82" s="114" t="s">
        <v>51</v>
      </c>
      <c r="G82" s="114" t="s">
        <v>147</v>
      </c>
      <c r="H82" s="114" t="s">
        <v>148</v>
      </c>
      <c r="I82" s="114" t="s">
        <v>149</v>
      </c>
      <c r="J82" s="114" t="s">
        <v>138</v>
      </c>
      <c r="K82" s="115" t="s">
        <v>150</v>
      </c>
      <c r="L82" s="112"/>
      <c r="M82" s="57" t="s">
        <v>19</v>
      </c>
      <c r="N82" s="58" t="s">
        <v>39</v>
      </c>
      <c r="O82" s="58" t="s">
        <v>151</v>
      </c>
      <c r="P82" s="58" t="s">
        <v>152</v>
      </c>
      <c r="Q82" s="58" t="s">
        <v>153</v>
      </c>
      <c r="R82" s="58" t="s">
        <v>154</v>
      </c>
      <c r="S82" s="58" t="s">
        <v>155</v>
      </c>
      <c r="T82" s="59" t="s">
        <v>156</v>
      </c>
    </row>
    <row r="83" spans="2:65" s="1" customFormat="1" ht="22.9" customHeight="1">
      <c r="B83" s="33"/>
      <c r="C83" s="62" t="s">
        <v>157</v>
      </c>
      <c r="J83" s="116">
        <f>BK83</f>
        <v>0</v>
      </c>
      <c r="L83" s="33"/>
      <c r="M83" s="60"/>
      <c r="N83" s="51"/>
      <c r="O83" s="51"/>
      <c r="P83" s="117">
        <f>P84+P98+P102</f>
        <v>0</v>
      </c>
      <c r="Q83" s="51"/>
      <c r="R83" s="117">
        <f>R84+R98+R102</f>
        <v>1540.143</v>
      </c>
      <c r="S83" s="51"/>
      <c r="T83" s="118">
        <f>T84+T98+T102</f>
        <v>0</v>
      </c>
      <c r="AT83" s="18" t="s">
        <v>68</v>
      </c>
      <c r="AU83" s="18" t="s">
        <v>139</v>
      </c>
      <c r="BK83" s="119">
        <f>BK84+BK98+BK102</f>
        <v>0</v>
      </c>
    </row>
    <row r="84" spans="2:65" s="11" customFormat="1" ht="25.9" customHeight="1">
      <c r="B84" s="120"/>
      <c r="D84" s="121" t="s">
        <v>68</v>
      </c>
      <c r="E84" s="122" t="s">
        <v>158</v>
      </c>
      <c r="F84" s="122" t="s">
        <v>159</v>
      </c>
      <c r="I84" s="123"/>
      <c r="J84" s="124">
        <f>BK84</f>
        <v>0</v>
      </c>
      <c r="L84" s="120"/>
      <c r="M84" s="125"/>
      <c r="P84" s="126">
        <f>P85</f>
        <v>0</v>
      </c>
      <c r="R84" s="126">
        <f>R85</f>
        <v>1540.143</v>
      </c>
      <c r="T84" s="127">
        <f>T85</f>
        <v>0</v>
      </c>
      <c r="AR84" s="121" t="s">
        <v>77</v>
      </c>
      <c r="AT84" s="128" t="s">
        <v>68</v>
      </c>
      <c r="AU84" s="128" t="s">
        <v>69</v>
      </c>
      <c r="AY84" s="121" t="s">
        <v>160</v>
      </c>
      <c r="BK84" s="129">
        <f>BK85</f>
        <v>0</v>
      </c>
    </row>
    <row r="85" spans="2:65" s="11" customFormat="1" ht="22.9" customHeight="1">
      <c r="B85" s="120"/>
      <c r="D85" s="121" t="s">
        <v>68</v>
      </c>
      <c r="E85" s="130" t="s">
        <v>191</v>
      </c>
      <c r="F85" s="130" t="s">
        <v>215</v>
      </c>
      <c r="I85" s="123"/>
      <c r="J85" s="131">
        <f>BK85</f>
        <v>0</v>
      </c>
      <c r="L85" s="120"/>
      <c r="M85" s="125"/>
      <c r="P85" s="126">
        <f>SUM(P86:P97)</f>
        <v>0</v>
      </c>
      <c r="R85" s="126">
        <f>SUM(R86:R97)</f>
        <v>1540.143</v>
      </c>
      <c r="T85" s="127">
        <f>SUM(T86:T97)</f>
        <v>0</v>
      </c>
      <c r="AR85" s="121" t="s">
        <v>77</v>
      </c>
      <c r="AT85" s="128" t="s">
        <v>68</v>
      </c>
      <c r="AU85" s="128" t="s">
        <v>77</v>
      </c>
      <c r="AY85" s="121" t="s">
        <v>160</v>
      </c>
      <c r="BK85" s="129">
        <f>SUM(BK86:BK97)</f>
        <v>0</v>
      </c>
    </row>
    <row r="86" spans="2:65" s="1" customFormat="1" ht="16.5" customHeight="1">
      <c r="B86" s="33"/>
      <c r="C86" s="132" t="s">
        <v>77</v>
      </c>
      <c r="D86" s="132" t="s">
        <v>162</v>
      </c>
      <c r="E86" s="133" t="s">
        <v>588</v>
      </c>
      <c r="F86" s="134" t="s">
        <v>589</v>
      </c>
      <c r="G86" s="135" t="s">
        <v>241</v>
      </c>
      <c r="H86" s="136">
        <v>7.4050000000000002</v>
      </c>
      <c r="I86" s="137"/>
      <c r="J86" s="138">
        <f>ROUND(I86*H86,2)</f>
        <v>0</v>
      </c>
      <c r="K86" s="134" t="s">
        <v>166</v>
      </c>
      <c r="L86" s="33"/>
      <c r="M86" s="139" t="s">
        <v>19</v>
      </c>
      <c r="N86" s="140" t="s">
        <v>40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43" t="s">
        <v>167</v>
      </c>
      <c r="AT86" s="143" t="s">
        <v>162</v>
      </c>
      <c r="AU86" s="143" t="s">
        <v>79</v>
      </c>
      <c r="AY86" s="18" t="s">
        <v>160</v>
      </c>
      <c r="BE86" s="144">
        <f>IF(N86="základní",J86,0)</f>
        <v>0</v>
      </c>
      <c r="BF86" s="144">
        <f>IF(N86="snížená",J86,0)</f>
        <v>0</v>
      </c>
      <c r="BG86" s="144">
        <f>IF(N86="zákl. přenesená",J86,0)</f>
        <v>0</v>
      </c>
      <c r="BH86" s="144">
        <f>IF(N86="sníž. přenesená",J86,0)</f>
        <v>0</v>
      </c>
      <c r="BI86" s="144">
        <f>IF(N86="nulová",J86,0)</f>
        <v>0</v>
      </c>
      <c r="BJ86" s="18" t="s">
        <v>77</v>
      </c>
      <c r="BK86" s="144">
        <f>ROUND(I86*H86,2)</f>
        <v>0</v>
      </c>
      <c r="BL86" s="18" t="s">
        <v>167</v>
      </c>
      <c r="BM86" s="143" t="s">
        <v>590</v>
      </c>
    </row>
    <row r="87" spans="2:65" s="1" customFormat="1" ht="39">
      <c r="B87" s="33"/>
      <c r="D87" s="145" t="s">
        <v>169</v>
      </c>
      <c r="F87" s="146" t="s">
        <v>591</v>
      </c>
      <c r="I87" s="147"/>
      <c r="L87" s="33"/>
      <c r="M87" s="148"/>
      <c r="T87" s="54"/>
      <c r="AT87" s="18" t="s">
        <v>169</v>
      </c>
      <c r="AU87" s="18" t="s">
        <v>79</v>
      </c>
    </row>
    <row r="88" spans="2:65" s="12" customFormat="1" ht="11.25">
      <c r="B88" s="149"/>
      <c r="D88" s="145" t="s">
        <v>171</v>
      </c>
      <c r="E88" s="150" t="s">
        <v>19</v>
      </c>
      <c r="F88" s="151" t="s">
        <v>592</v>
      </c>
      <c r="H88" s="152">
        <v>7.4050000000000002</v>
      </c>
      <c r="I88" s="153"/>
      <c r="L88" s="149"/>
      <c r="M88" s="154"/>
      <c r="T88" s="155"/>
      <c r="AT88" s="150" t="s">
        <v>171</v>
      </c>
      <c r="AU88" s="150" t="s">
        <v>79</v>
      </c>
      <c r="AV88" s="12" t="s">
        <v>79</v>
      </c>
      <c r="AW88" s="12" t="s">
        <v>31</v>
      </c>
      <c r="AX88" s="12" t="s">
        <v>77</v>
      </c>
      <c r="AY88" s="150" t="s">
        <v>160</v>
      </c>
    </row>
    <row r="89" spans="2:65" s="1" customFormat="1" ht="16.5" customHeight="1">
      <c r="B89" s="33"/>
      <c r="C89" s="132" t="s">
        <v>79</v>
      </c>
      <c r="D89" s="132" t="s">
        <v>162</v>
      </c>
      <c r="E89" s="133" t="s">
        <v>222</v>
      </c>
      <c r="F89" s="134" t="s">
        <v>223</v>
      </c>
      <c r="G89" s="135" t="s">
        <v>165</v>
      </c>
      <c r="H89" s="136">
        <v>740.5</v>
      </c>
      <c r="I89" s="137"/>
      <c r="J89" s="138">
        <f>ROUND(I89*H89,2)</f>
        <v>0</v>
      </c>
      <c r="K89" s="134" t="s">
        <v>166</v>
      </c>
      <c r="L89" s="33"/>
      <c r="M89" s="139" t="s">
        <v>19</v>
      </c>
      <c r="N89" s="140" t="s">
        <v>40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167</v>
      </c>
      <c r="AT89" s="143" t="s">
        <v>162</v>
      </c>
      <c r="AU89" s="143" t="s">
        <v>79</v>
      </c>
      <c r="AY89" s="18" t="s">
        <v>160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8" t="s">
        <v>77</v>
      </c>
      <c r="BK89" s="144">
        <f>ROUND(I89*H89,2)</f>
        <v>0</v>
      </c>
      <c r="BL89" s="18" t="s">
        <v>167</v>
      </c>
      <c r="BM89" s="143" t="s">
        <v>593</v>
      </c>
    </row>
    <row r="90" spans="2:65" s="1" customFormat="1" ht="19.5">
      <c r="B90" s="33"/>
      <c r="D90" s="145" t="s">
        <v>169</v>
      </c>
      <c r="F90" s="146" t="s">
        <v>225</v>
      </c>
      <c r="I90" s="147"/>
      <c r="L90" s="33"/>
      <c r="M90" s="148"/>
      <c r="T90" s="54"/>
      <c r="AT90" s="18" t="s">
        <v>169</v>
      </c>
      <c r="AU90" s="18" t="s">
        <v>79</v>
      </c>
    </row>
    <row r="91" spans="2:65" s="1" customFormat="1" ht="16.5" customHeight="1">
      <c r="B91" s="33"/>
      <c r="C91" s="163" t="s">
        <v>178</v>
      </c>
      <c r="D91" s="163" t="s">
        <v>200</v>
      </c>
      <c r="E91" s="164" t="s">
        <v>231</v>
      </c>
      <c r="F91" s="165" t="s">
        <v>232</v>
      </c>
      <c r="G91" s="166" t="s">
        <v>233</v>
      </c>
      <c r="H91" s="167">
        <v>1540.143</v>
      </c>
      <c r="I91" s="168"/>
      <c r="J91" s="169">
        <f>ROUND(I91*H91,2)</f>
        <v>0</v>
      </c>
      <c r="K91" s="165" t="s">
        <v>166</v>
      </c>
      <c r="L91" s="170"/>
      <c r="M91" s="171" t="s">
        <v>19</v>
      </c>
      <c r="N91" s="172" t="s">
        <v>40</v>
      </c>
      <c r="P91" s="141">
        <f>O91*H91</f>
        <v>0</v>
      </c>
      <c r="Q91" s="141">
        <v>1</v>
      </c>
      <c r="R91" s="141">
        <f>Q91*H91</f>
        <v>1540.143</v>
      </c>
      <c r="S91" s="141">
        <v>0</v>
      </c>
      <c r="T91" s="142">
        <f>S91*H91</f>
        <v>0</v>
      </c>
      <c r="AR91" s="143" t="s">
        <v>204</v>
      </c>
      <c r="AT91" s="143" t="s">
        <v>200</v>
      </c>
      <c r="AU91" s="143" t="s">
        <v>79</v>
      </c>
      <c r="AY91" s="18" t="s">
        <v>160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77</v>
      </c>
      <c r="BK91" s="144">
        <f>ROUND(I91*H91,2)</f>
        <v>0</v>
      </c>
      <c r="BL91" s="18" t="s">
        <v>167</v>
      </c>
      <c r="BM91" s="143" t="s">
        <v>594</v>
      </c>
    </row>
    <row r="92" spans="2:65" s="1" customFormat="1" ht="11.25">
      <c r="B92" s="33"/>
      <c r="D92" s="145" t="s">
        <v>169</v>
      </c>
      <c r="F92" s="146" t="s">
        <v>232</v>
      </c>
      <c r="I92" s="147"/>
      <c r="L92" s="33"/>
      <c r="M92" s="148"/>
      <c r="T92" s="54"/>
      <c r="AT92" s="18" t="s">
        <v>169</v>
      </c>
      <c r="AU92" s="18" t="s">
        <v>79</v>
      </c>
    </row>
    <row r="93" spans="2:65" s="1" customFormat="1" ht="24.2" customHeight="1">
      <c r="B93" s="33"/>
      <c r="C93" s="132" t="s">
        <v>167</v>
      </c>
      <c r="D93" s="132" t="s">
        <v>162</v>
      </c>
      <c r="E93" s="133" t="s">
        <v>266</v>
      </c>
      <c r="F93" s="134" t="s">
        <v>267</v>
      </c>
      <c r="G93" s="135" t="s">
        <v>233</v>
      </c>
      <c r="H93" s="136">
        <v>1540.143</v>
      </c>
      <c r="I93" s="137"/>
      <c r="J93" s="138">
        <f>ROUND(I93*H93,2)</f>
        <v>0</v>
      </c>
      <c r="K93" s="134" t="s">
        <v>166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268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268</v>
      </c>
      <c r="BM93" s="143" t="s">
        <v>595</v>
      </c>
    </row>
    <row r="94" spans="2:65" s="1" customFormat="1" ht="29.25">
      <c r="B94" s="33"/>
      <c r="D94" s="145" t="s">
        <v>169</v>
      </c>
      <c r="F94" s="146" t="s">
        <v>270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" customFormat="1" ht="24.2" customHeight="1">
      <c r="B95" s="33"/>
      <c r="C95" s="132" t="s">
        <v>191</v>
      </c>
      <c r="D95" s="132" t="s">
        <v>162</v>
      </c>
      <c r="E95" s="133" t="s">
        <v>274</v>
      </c>
      <c r="F95" s="134" t="s">
        <v>275</v>
      </c>
      <c r="G95" s="135" t="s">
        <v>233</v>
      </c>
      <c r="H95" s="136">
        <v>9240.8580000000002</v>
      </c>
      <c r="I95" s="137"/>
      <c r="J95" s="138">
        <f>ROUND(I95*H95,2)</f>
        <v>0</v>
      </c>
      <c r="K95" s="134" t="s">
        <v>166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268</v>
      </c>
      <c r="AT95" s="143" t="s">
        <v>162</v>
      </c>
      <c r="AU95" s="143" t="s">
        <v>79</v>
      </c>
      <c r="AY95" s="18" t="s">
        <v>160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77</v>
      </c>
      <c r="BK95" s="144">
        <f>ROUND(I95*H95,2)</f>
        <v>0</v>
      </c>
      <c r="BL95" s="18" t="s">
        <v>268</v>
      </c>
      <c r="BM95" s="143" t="s">
        <v>596</v>
      </c>
    </row>
    <row r="96" spans="2:65" s="1" customFormat="1" ht="39">
      <c r="B96" s="33"/>
      <c r="D96" s="145" t="s">
        <v>169</v>
      </c>
      <c r="F96" s="146" t="s">
        <v>277</v>
      </c>
      <c r="I96" s="147"/>
      <c r="L96" s="33"/>
      <c r="M96" s="148"/>
      <c r="T96" s="54"/>
      <c r="AT96" s="18" t="s">
        <v>169</v>
      </c>
      <c r="AU96" s="18" t="s">
        <v>79</v>
      </c>
    </row>
    <row r="97" spans="2:65" s="12" customFormat="1" ht="11.25">
      <c r="B97" s="149"/>
      <c r="D97" s="145" t="s">
        <v>171</v>
      </c>
      <c r="E97" s="150" t="s">
        <v>19</v>
      </c>
      <c r="F97" s="151" t="s">
        <v>597</v>
      </c>
      <c r="H97" s="152">
        <v>9240.8580000000002</v>
      </c>
      <c r="I97" s="153"/>
      <c r="L97" s="149"/>
      <c r="M97" s="154"/>
      <c r="T97" s="155"/>
      <c r="AT97" s="150" t="s">
        <v>171</v>
      </c>
      <c r="AU97" s="150" t="s">
        <v>79</v>
      </c>
      <c r="AV97" s="12" t="s">
        <v>79</v>
      </c>
      <c r="AW97" s="12" t="s">
        <v>31</v>
      </c>
      <c r="AX97" s="12" t="s">
        <v>77</v>
      </c>
      <c r="AY97" s="150" t="s">
        <v>160</v>
      </c>
    </row>
    <row r="98" spans="2:65" s="11" customFormat="1" ht="25.9" customHeight="1">
      <c r="B98" s="120"/>
      <c r="D98" s="121" t="s">
        <v>68</v>
      </c>
      <c r="E98" s="122" t="s">
        <v>540</v>
      </c>
      <c r="F98" s="122" t="s">
        <v>541</v>
      </c>
      <c r="I98" s="123"/>
      <c r="J98" s="124">
        <f>BK98</f>
        <v>0</v>
      </c>
      <c r="L98" s="120"/>
      <c r="M98" s="125"/>
      <c r="P98" s="126">
        <f>SUM(P99:P101)</f>
        <v>0</v>
      </c>
      <c r="R98" s="126">
        <f>SUM(R99:R101)</f>
        <v>0</v>
      </c>
      <c r="T98" s="127">
        <f>SUM(T99:T101)</f>
        <v>0</v>
      </c>
      <c r="AR98" s="121" t="s">
        <v>167</v>
      </c>
      <c r="AT98" s="128" t="s">
        <v>68</v>
      </c>
      <c r="AU98" s="128" t="s">
        <v>69</v>
      </c>
      <c r="AY98" s="121" t="s">
        <v>160</v>
      </c>
      <c r="BK98" s="129">
        <f>SUM(BK99:BK101)</f>
        <v>0</v>
      </c>
    </row>
    <row r="99" spans="2:65" s="1" customFormat="1" ht="16.5" customHeight="1">
      <c r="B99" s="33"/>
      <c r="C99" s="132" t="s">
        <v>195</v>
      </c>
      <c r="D99" s="132" t="s">
        <v>162</v>
      </c>
      <c r="E99" s="133" t="s">
        <v>598</v>
      </c>
      <c r="F99" s="134" t="s">
        <v>599</v>
      </c>
      <c r="G99" s="135" t="s">
        <v>313</v>
      </c>
      <c r="H99" s="136">
        <v>3</v>
      </c>
      <c r="I99" s="137"/>
      <c r="J99" s="138">
        <f>ROUND(I99*H99,2)</f>
        <v>0</v>
      </c>
      <c r="K99" s="134" t="s">
        <v>166</v>
      </c>
      <c r="L99" s="33"/>
      <c r="M99" s="139" t="s">
        <v>19</v>
      </c>
      <c r="N99" s="140" t="s">
        <v>40</v>
      </c>
      <c r="P99" s="141">
        <f>O99*H99</f>
        <v>0</v>
      </c>
      <c r="Q99" s="141">
        <v>0</v>
      </c>
      <c r="R99" s="141">
        <f>Q99*H99</f>
        <v>0</v>
      </c>
      <c r="S99" s="141">
        <v>0</v>
      </c>
      <c r="T99" s="142">
        <f>S99*H99</f>
        <v>0</v>
      </c>
      <c r="AR99" s="143" t="s">
        <v>268</v>
      </c>
      <c r="AT99" s="143" t="s">
        <v>162</v>
      </c>
      <c r="AU99" s="143" t="s">
        <v>77</v>
      </c>
      <c r="AY99" s="18" t="s">
        <v>160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77</v>
      </c>
      <c r="BK99" s="144">
        <f>ROUND(I99*H99,2)</f>
        <v>0</v>
      </c>
      <c r="BL99" s="18" t="s">
        <v>268</v>
      </c>
      <c r="BM99" s="143" t="s">
        <v>600</v>
      </c>
    </row>
    <row r="100" spans="2:65" s="1" customFormat="1" ht="29.25">
      <c r="B100" s="33"/>
      <c r="D100" s="145" t="s">
        <v>169</v>
      </c>
      <c r="F100" s="146" t="s">
        <v>601</v>
      </c>
      <c r="I100" s="147"/>
      <c r="L100" s="33"/>
      <c r="M100" s="148"/>
      <c r="T100" s="54"/>
      <c r="AT100" s="18" t="s">
        <v>169</v>
      </c>
      <c r="AU100" s="18" t="s">
        <v>77</v>
      </c>
    </row>
    <row r="101" spans="2:65" s="12" customFormat="1" ht="11.25">
      <c r="B101" s="149"/>
      <c r="D101" s="145" t="s">
        <v>171</v>
      </c>
      <c r="E101" s="150" t="s">
        <v>19</v>
      </c>
      <c r="F101" s="151" t="s">
        <v>602</v>
      </c>
      <c r="H101" s="152">
        <v>3</v>
      </c>
      <c r="I101" s="153"/>
      <c r="L101" s="149"/>
      <c r="M101" s="154"/>
      <c r="T101" s="155"/>
      <c r="AT101" s="150" t="s">
        <v>171</v>
      </c>
      <c r="AU101" s="150" t="s">
        <v>77</v>
      </c>
      <c r="AV101" s="12" t="s">
        <v>79</v>
      </c>
      <c r="AW101" s="12" t="s">
        <v>31</v>
      </c>
      <c r="AX101" s="12" t="s">
        <v>77</v>
      </c>
      <c r="AY101" s="150" t="s">
        <v>160</v>
      </c>
    </row>
    <row r="102" spans="2:65" s="11" customFormat="1" ht="25.9" customHeight="1">
      <c r="B102" s="120"/>
      <c r="D102" s="121" t="s">
        <v>68</v>
      </c>
      <c r="E102" s="122" t="s">
        <v>603</v>
      </c>
      <c r="F102" s="122" t="s">
        <v>604</v>
      </c>
      <c r="I102" s="123"/>
      <c r="J102" s="124">
        <f>BK102</f>
        <v>0</v>
      </c>
      <c r="L102" s="120"/>
      <c r="M102" s="125"/>
      <c r="P102" s="126">
        <f>SUM(P103:P105)</f>
        <v>0</v>
      </c>
      <c r="R102" s="126">
        <f>SUM(R103:R105)</f>
        <v>0</v>
      </c>
      <c r="T102" s="127">
        <f>SUM(T103:T105)</f>
        <v>0</v>
      </c>
      <c r="AR102" s="121" t="s">
        <v>191</v>
      </c>
      <c r="AT102" s="128" t="s">
        <v>68</v>
      </c>
      <c r="AU102" s="128" t="s">
        <v>69</v>
      </c>
      <c r="AY102" s="121" t="s">
        <v>160</v>
      </c>
      <c r="BK102" s="129">
        <f>SUM(BK103:BK105)</f>
        <v>0</v>
      </c>
    </row>
    <row r="103" spans="2:65" s="1" customFormat="1" ht="16.5" customHeight="1">
      <c r="B103" s="33"/>
      <c r="C103" s="132" t="s">
        <v>199</v>
      </c>
      <c r="D103" s="132" t="s">
        <v>162</v>
      </c>
      <c r="E103" s="133" t="s">
        <v>605</v>
      </c>
      <c r="F103" s="134" t="s">
        <v>606</v>
      </c>
      <c r="G103" s="135" t="s">
        <v>241</v>
      </c>
      <c r="H103" s="136">
        <v>14.81</v>
      </c>
      <c r="I103" s="137"/>
      <c r="J103" s="138">
        <f>ROUND(I103*H103,2)</f>
        <v>0</v>
      </c>
      <c r="K103" s="134" t="s">
        <v>166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167</v>
      </c>
      <c r="AT103" s="143" t="s">
        <v>162</v>
      </c>
      <c r="AU103" s="143" t="s">
        <v>77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607</v>
      </c>
    </row>
    <row r="104" spans="2:65" s="1" customFormat="1" ht="39">
      <c r="B104" s="33"/>
      <c r="D104" s="145" t="s">
        <v>169</v>
      </c>
      <c r="F104" s="146" t="s">
        <v>608</v>
      </c>
      <c r="I104" s="147"/>
      <c r="L104" s="33"/>
      <c r="M104" s="148"/>
      <c r="T104" s="54"/>
      <c r="AT104" s="18" t="s">
        <v>169</v>
      </c>
      <c r="AU104" s="18" t="s">
        <v>77</v>
      </c>
    </row>
    <row r="105" spans="2:65" s="12" customFormat="1" ht="11.25">
      <c r="B105" s="149"/>
      <c r="D105" s="145" t="s">
        <v>171</v>
      </c>
      <c r="E105" s="150" t="s">
        <v>19</v>
      </c>
      <c r="F105" s="151" t="s">
        <v>609</v>
      </c>
      <c r="H105" s="152">
        <v>14.81</v>
      </c>
      <c r="I105" s="153"/>
      <c r="L105" s="149"/>
      <c r="M105" s="189"/>
      <c r="N105" s="190"/>
      <c r="O105" s="190"/>
      <c r="P105" s="190"/>
      <c r="Q105" s="190"/>
      <c r="R105" s="190"/>
      <c r="S105" s="190"/>
      <c r="T105" s="191"/>
      <c r="AT105" s="150" t="s">
        <v>171</v>
      </c>
      <c r="AU105" s="150" t="s">
        <v>77</v>
      </c>
      <c r="AV105" s="12" t="s">
        <v>79</v>
      </c>
      <c r="AW105" s="12" t="s">
        <v>31</v>
      </c>
      <c r="AX105" s="12" t="s">
        <v>77</v>
      </c>
      <c r="AY105" s="150" t="s">
        <v>160</v>
      </c>
    </row>
    <row r="106" spans="2:65" s="1" customFormat="1" ht="6.95" customHeight="1">
      <c r="B106" s="42"/>
      <c r="C106" s="43"/>
      <c r="D106" s="43"/>
      <c r="E106" s="43"/>
      <c r="F106" s="43"/>
      <c r="G106" s="43"/>
      <c r="H106" s="43"/>
      <c r="I106" s="43"/>
      <c r="J106" s="43"/>
      <c r="K106" s="43"/>
      <c r="L106" s="33"/>
    </row>
  </sheetData>
  <sheetProtection algorithmName="SHA-512" hashValue="2Id9iauNq7FaIrGbbCIEHaraYeYrAImsT8r2IOeiPFW4rL0LpUpxiwD4tiaJi8dlVMjUOeMR0elnsWxDAIkknw==" saltValue="TrjVE8/zzmXLo34Qz0AtYorVpwPe6HSDOmSJi0O7m49BMrhGlyWDr7Mp3Yyubs2E/8PYjP5GH0DlCdgBKiO6sQ==" spinCount="100000" sheet="1" objects="1" scenarios="1" formatColumns="0" formatRows="0" autoFilter="0"/>
  <autoFilter ref="C82:K105" xr:uid="{00000000-0009-0000-0000-000002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336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610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ROUND((SUM(BE83:BE335)),  2)</f>
        <v>0</v>
      </c>
      <c r="I33" s="94">
        <v>0.21</v>
      </c>
      <c r="J33" s="84">
        <f>ROUND(((SUM(BE83:BE335))*I33),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ROUND((SUM(BF83:BF335)),  2)</f>
        <v>0</v>
      </c>
      <c r="I34" s="94">
        <v>0.12</v>
      </c>
      <c r="J34" s="84">
        <f>ROUND(((SUM(BF83:BF335))*I34),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ROUND((SUM(BG83:BG335)),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ROUND((SUM(BH83:BH335)),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ROUND((SUM(BI83:BI335)),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01-12-01 - ZAST Bílý Kostel nad Nisou, prostá rekonstrukce nástupiště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J83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J85</f>
        <v>0</v>
      </c>
      <c r="L61" s="108"/>
    </row>
    <row r="62" spans="2:47" s="9" customFormat="1" ht="19.899999999999999" customHeight="1">
      <c r="B62" s="108"/>
      <c r="D62" s="109" t="s">
        <v>143</v>
      </c>
      <c r="E62" s="110"/>
      <c r="F62" s="110"/>
      <c r="G62" s="110"/>
      <c r="H62" s="110"/>
      <c r="I62" s="110"/>
      <c r="J62" s="111">
        <f>J268</f>
        <v>0</v>
      </c>
      <c r="L62" s="108"/>
    </row>
    <row r="63" spans="2:47" s="8" customFormat="1" ht="24.95" customHeight="1">
      <c r="B63" s="104"/>
      <c r="D63" s="105" t="s">
        <v>586</v>
      </c>
      <c r="E63" s="106"/>
      <c r="F63" s="106"/>
      <c r="G63" s="106"/>
      <c r="H63" s="106"/>
      <c r="I63" s="106"/>
      <c r="J63" s="107">
        <f>J269</f>
        <v>0</v>
      </c>
      <c r="L63" s="104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145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33" t="str">
        <f>E7</f>
        <v>Prostá rekonstrukce trati v úseku Chrastava - Hrádek nad Nisou</v>
      </c>
      <c r="F73" s="334"/>
      <c r="G73" s="334"/>
      <c r="H73" s="334"/>
      <c r="L73" s="33"/>
    </row>
    <row r="74" spans="2:12" s="1" customFormat="1" ht="12" customHeight="1">
      <c r="B74" s="33"/>
      <c r="C74" s="28" t="s">
        <v>134</v>
      </c>
      <c r="L74" s="33"/>
    </row>
    <row r="75" spans="2:12" s="1" customFormat="1" ht="16.5" customHeight="1">
      <c r="B75" s="33"/>
      <c r="E75" s="296" t="str">
        <f>E9</f>
        <v>SO 01-12-01 - ZAST Bílý Kostel nad Nisou, prostá rekonstrukce nástupiště</v>
      </c>
      <c r="F75" s="335"/>
      <c r="G75" s="335"/>
      <c r="H75" s="335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21</v>
      </c>
      <c r="F77" s="26" t="str">
        <f>F12</f>
        <v xml:space="preserve"> </v>
      </c>
      <c r="I77" s="28" t="s">
        <v>23</v>
      </c>
      <c r="J77" s="50" t="str">
        <f>IF(J12="","",J12)</f>
        <v>24. 1. 2025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25</v>
      </c>
      <c r="F79" s="26" t="str">
        <f>E15</f>
        <v xml:space="preserve"> </v>
      </c>
      <c r="I79" s="28" t="s">
        <v>30</v>
      </c>
      <c r="J79" s="31" t="str">
        <f>E21</f>
        <v xml:space="preserve"> </v>
      </c>
      <c r="L79" s="33"/>
    </row>
    <row r="80" spans="2:12" s="1" customFormat="1" ht="15.2" customHeight="1">
      <c r="B80" s="33"/>
      <c r="C80" s="28" t="s">
        <v>28</v>
      </c>
      <c r="F80" s="26" t="str">
        <f>IF(E18="","",E18)</f>
        <v>Vyplň údaj</v>
      </c>
      <c r="I80" s="28" t="s">
        <v>32</v>
      </c>
      <c r="J80" s="31" t="str">
        <f>E24</f>
        <v xml:space="preserve"> </v>
      </c>
      <c r="L80" s="33"/>
    </row>
    <row r="81" spans="2:65" s="1" customFormat="1" ht="10.35" customHeight="1">
      <c r="B81" s="33"/>
      <c r="L81" s="33"/>
    </row>
    <row r="82" spans="2:65" s="10" customFormat="1" ht="29.25" customHeight="1">
      <c r="B82" s="112"/>
      <c r="C82" s="113" t="s">
        <v>146</v>
      </c>
      <c r="D82" s="114" t="s">
        <v>54</v>
      </c>
      <c r="E82" s="114" t="s">
        <v>50</v>
      </c>
      <c r="F82" s="114" t="s">
        <v>51</v>
      </c>
      <c r="G82" s="114" t="s">
        <v>147</v>
      </c>
      <c r="H82" s="114" t="s">
        <v>148</v>
      </c>
      <c r="I82" s="114" t="s">
        <v>149</v>
      </c>
      <c r="J82" s="114" t="s">
        <v>138</v>
      </c>
      <c r="K82" s="115" t="s">
        <v>150</v>
      </c>
      <c r="L82" s="112"/>
      <c r="M82" s="57" t="s">
        <v>19</v>
      </c>
      <c r="N82" s="58" t="s">
        <v>39</v>
      </c>
      <c r="O82" s="58" t="s">
        <v>151</v>
      </c>
      <c r="P82" s="58" t="s">
        <v>152</v>
      </c>
      <c r="Q82" s="58" t="s">
        <v>153</v>
      </c>
      <c r="R82" s="58" t="s">
        <v>154</v>
      </c>
      <c r="S82" s="58" t="s">
        <v>155</v>
      </c>
      <c r="T82" s="59" t="s">
        <v>156</v>
      </c>
    </row>
    <row r="83" spans="2:65" s="1" customFormat="1" ht="22.9" customHeight="1">
      <c r="B83" s="33"/>
      <c r="C83" s="62" t="s">
        <v>157</v>
      </c>
      <c r="J83" s="116">
        <f>BK83</f>
        <v>0</v>
      </c>
      <c r="L83" s="33"/>
      <c r="M83" s="60"/>
      <c r="N83" s="51"/>
      <c r="O83" s="51"/>
      <c r="P83" s="117">
        <f>P84+P269</f>
        <v>0</v>
      </c>
      <c r="Q83" s="51"/>
      <c r="R83" s="117">
        <f>R84+R269</f>
        <v>715.47996399999988</v>
      </c>
      <c r="S83" s="51"/>
      <c r="T83" s="118">
        <f>T84+T269</f>
        <v>0</v>
      </c>
      <c r="AT83" s="18" t="s">
        <v>68</v>
      </c>
      <c r="AU83" s="18" t="s">
        <v>139</v>
      </c>
      <c r="BK83" s="119">
        <f>BK84+BK269</f>
        <v>0</v>
      </c>
    </row>
    <row r="84" spans="2:65" s="11" customFormat="1" ht="25.9" customHeight="1">
      <c r="B84" s="120"/>
      <c r="D84" s="121" t="s">
        <v>68</v>
      </c>
      <c r="E84" s="122" t="s">
        <v>158</v>
      </c>
      <c r="F84" s="122" t="s">
        <v>159</v>
      </c>
      <c r="I84" s="123"/>
      <c r="J84" s="124">
        <f>BK84</f>
        <v>0</v>
      </c>
      <c r="L84" s="120"/>
      <c r="M84" s="125"/>
      <c r="P84" s="126">
        <f>P85+P268</f>
        <v>0</v>
      </c>
      <c r="R84" s="126">
        <f>R85+R268</f>
        <v>715.47996399999988</v>
      </c>
      <c r="T84" s="127">
        <f>T85+T268</f>
        <v>0</v>
      </c>
      <c r="AR84" s="121" t="s">
        <v>77</v>
      </c>
      <c r="AT84" s="128" t="s">
        <v>68</v>
      </c>
      <c r="AU84" s="128" t="s">
        <v>69</v>
      </c>
      <c r="AY84" s="121" t="s">
        <v>160</v>
      </c>
      <c r="BK84" s="129">
        <f>BK85+BK268</f>
        <v>0</v>
      </c>
    </row>
    <row r="85" spans="2:65" s="11" customFormat="1" ht="22.9" customHeight="1">
      <c r="B85" s="120"/>
      <c r="D85" s="121" t="s">
        <v>68</v>
      </c>
      <c r="E85" s="130" t="s">
        <v>191</v>
      </c>
      <c r="F85" s="130" t="s">
        <v>215</v>
      </c>
      <c r="I85" s="123"/>
      <c r="J85" s="131">
        <f>BK85</f>
        <v>0</v>
      </c>
      <c r="L85" s="120"/>
      <c r="M85" s="125"/>
      <c r="P85" s="126">
        <f>SUM(P86:P267)</f>
        <v>0</v>
      </c>
      <c r="R85" s="126">
        <f>SUM(R86:R267)</f>
        <v>715.47996399999988</v>
      </c>
      <c r="T85" s="127">
        <f>SUM(T86:T267)</f>
        <v>0</v>
      </c>
      <c r="AR85" s="121" t="s">
        <v>77</v>
      </c>
      <c r="AT85" s="128" t="s">
        <v>68</v>
      </c>
      <c r="AU85" s="128" t="s">
        <v>77</v>
      </c>
      <c r="AY85" s="121" t="s">
        <v>160</v>
      </c>
      <c r="BK85" s="129">
        <f>SUM(BK86:BK267)</f>
        <v>0</v>
      </c>
    </row>
    <row r="86" spans="2:65" s="1" customFormat="1" ht="16.5" customHeight="1">
      <c r="B86" s="33"/>
      <c r="C86" s="132" t="s">
        <v>77</v>
      </c>
      <c r="D86" s="132" t="s">
        <v>162</v>
      </c>
      <c r="E86" s="133" t="s">
        <v>611</v>
      </c>
      <c r="F86" s="134" t="s">
        <v>612</v>
      </c>
      <c r="G86" s="135" t="s">
        <v>313</v>
      </c>
      <c r="H86" s="136">
        <v>1</v>
      </c>
      <c r="I86" s="137"/>
      <c r="J86" s="138">
        <f>ROUND(I86*H86,2)</f>
        <v>0</v>
      </c>
      <c r="K86" s="134" t="s">
        <v>19</v>
      </c>
      <c r="L86" s="33"/>
      <c r="M86" s="139" t="s">
        <v>19</v>
      </c>
      <c r="N86" s="140" t="s">
        <v>40</v>
      </c>
      <c r="P86" s="141">
        <f>O86*H86</f>
        <v>0</v>
      </c>
      <c r="Q86" s="141">
        <v>0</v>
      </c>
      <c r="R86" s="141">
        <f>Q86*H86</f>
        <v>0</v>
      </c>
      <c r="S86" s="141">
        <v>0</v>
      </c>
      <c r="T86" s="142">
        <f>S86*H86</f>
        <v>0</v>
      </c>
      <c r="AR86" s="143" t="s">
        <v>167</v>
      </c>
      <c r="AT86" s="143" t="s">
        <v>162</v>
      </c>
      <c r="AU86" s="143" t="s">
        <v>79</v>
      </c>
      <c r="AY86" s="18" t="s">
        <v>160</v>
      </c>
      <c r="BE86" s="144">
        <f>IF(N86="základní",J86,0)</f>
        <v>0</v>
      </c>
      <c r="BF86" s="144">
        <f>IF(N86="snížená",J86,0)</f>
        <v>0</v>
      </c>
      <c r="BG86" s="144">
        <f>IF(N86="zákl. přenesená",J86,0)</f>
        <v>0</v>
      </c>
      <c r="BH86" s="144">
        <f>IF(N86="sníž. přenesená",J86,0)</f>
        <v>0</v>
      </c>
      <c r="BI86" s="144">
        <f>IF(N86="nulová",J86,0)</f>
        <v>0</v>
      </c>
      <c r="BJ86" s="18" t="s">
        <v>77</v>
      </c>
      <c r="BK86" s="144">
        <f>ROUND(I86*H86,2)</f>
        <v>0</v>
      </c>
      <c r="BL86" s="18" t="s">
        <v>167</v>
      </c>
      <c r="BM86" s="143" t="s">
        <v>613</v>
      </c>
    </row>
    <row r="87" spans="2:65" s="1" customFormat="1" ht="11.25">
      <c r="B87" s="33"/>
      <c r="D87" s="145" t="s">
        <v>169</v>
      </c>
      <c r="F87" s="146" t="s">
        <v>612</v>
      </c>
      <c r="I87" s="147"/>
      <c r="L87" s="33"/>
      <c r="M87" s="148"/>
      <c r="T87" s="54"/>
      <c r="AT87" s="18" t="s">
        <v>169</v>
      </c>
      <c r="AU87" s="18" t="s">
        <v>79</v>
      </c>
    </row>
    <row r="88" spans="2:65" s="1" customFormat="1" ht="16.5" customHeight="1">
      <c r="B88" s="33"/>
      <c r="C88" s="132" t="s">
        <v>79</v>
      </c>
      <c r="D88" s="132" t="s">
        <v>162</v>
      </c>
      <c r="E88" s="133" t="s">
        <v>614</v>
      </c>
      <c r="F88" s="134" t="s">
        <v>615</v>
      </c>
      <c r="G88" s="135" t="s">
        <v>313</v>
      </c>
      <c r="H88" s="136">
        <v>1</v>
      </c>
      <c r="I88" s="137"/>
      <c r="J88" s="138">
        <f>ROUND(I88*H88,2)</f>
        <v>0</v>
      </c>
      <c r="K88" s="134" t="s">
        <v>19</v>
      </c>
      <c r="L88" s="33"/>
      <c r="M88" s="139" t="s">
        <v>19</v>
      </c>
      <c r="N88" s="140" t="s">
        <v>40</v>
      </c>
      <c r="P88" s="141">
        <f>O88*H88</f>
        <v>0</v>
      </c>
      <c r="Q88" s="141">
        <v>0</v>
      </c>
      <c r="R88" s="141">
        <f>Q88*H88</f>
        <v>0</v>
      </c>
      <c r="S88" s="141">
        <v>0</v>
      </c>
      <c r="T88" s="142">
        <f>S88*H88</f>
        <v>0</v>
      </c>
      <c r="AR88" s="143" t="s">
        <v>167</v>
      </c>
      <c r="AT88" s="143" t="s">
        <v>162</v>
      </c>
      <c r="AU88" s="143" t="s">
        <v>79</v>
      </c>
      <c r="AY88" s="18" t="s">
        <v>160</v>
      </c>
      <c r="BE88" s="144">
        <f>IF(N88="základní",J88,0)</f>
        <v>0</v>
      </c>
      <c r="BF88" s="144">
        <f>IF(N88="snížená",J88,0)</f>
        <v>0</v>
      </c>
      <c r="BG88" s="144">
        <f>IF(N88="zákl. přenesená",J88,0)</f>
        <v>0</v>
      </c>
      <c r="BH88" s="144">
        <f>IF(N88="sníž. přenesená",J88,0)</f>
        <v>0</v>
      </c>
      <c r="BI88" s="144">
        <f>IF(N88="nulová",J88,0)</f>
        <v>0</v>
      </c>
      <c r="BJ88" s="18" t="s">
        <v>77</v>
      </c>
      <c r="BK88" s="144">
        <f>ROUND(I88*H88,2)</f>
        <v>0</v>
      </c>
      <c r="BL88" s="18" t="s">
        <v>167</v>
      </c>
      <c r="BM88" s="143" t="s">
        <v>616</v>
      </c>
    </row>
    <row r="89" spans="2:65" s="1" customFormat="1" ht="11.25">
      <c r="B89" s="33"/>
      <c r="D89" s="145" t="s">
        <v>169</v>
      </c>
      <c r="F89" s="146" t="s">
        <v>615</v>
      </c>
      <c r="I89" s="147"/>
      <c r="L89" s="33"/>
      <c r="M89" s="148"/>
      <c r="T89" s="54"/>
      <c r="AT89" s="18" t="s">
        <v>169</v>
      </c>
      <c r="AU89" s="18" t="s">
        <v>79</v>
      </c>
    </row>
    <row r="90" spans="2:65" s="12" customFormat="1" ht="11.25">
      <c r="B90" s="149"/>
      <c r="D90" s="145" t="s">
        <v>171</v>
      </c>
      <c r="E90" s="150" t="s">
        <v>19</v>
      </c>
      <c r="F90" s="151" t="s">
        <v>617</v>
      </c>
      <c r="H90" s="152">
        <v>1</v>
      </c>
      <c r="I90" s="153"/>
      <c r="L90" s="149"/>
      <c r="M90" s="154"/>
      <c r="T90" s="155"/>
      <c r="AT90" s="150" t="s">
        <v>171</v>
      </c>
      <c r="AU90" s="150" t="s">
        <v>79</v>
      </c>
      <c r="AV90" s="12" t="s">
        <v>79</v>
      </c>
      <c r="AW90" s="12" t="s">
        <v>31</v>
      </c>
      <c r="AX90" s="12" t="s">
        <v>77</v>
      </c>
      <c r="AY90" s="150" t="s">
        <v>160</v>
      </c>
    </row>
    <row r="91" spans="2:65" s="1" customFormat="1" ht="16.5" customHeight="1">
      <c r="B91" s="33"/>
      <c r="C91" s="132" t="s">
        <v>178</v>
      </c>
      <c r="D91" s="132" t="s">
        <v>162</v>
      </c>
      <c r="E91" s="133" t="s">
        <v>618</v>
      </c>
      <c r="F91" s="134" t="s">
        <v>619</v>
      </c>
      <c r="G91" s="135" t="s">
        <v>187</v>
      </c>
      <c r="H91" s="136">
        <v>2</v>
      </c>
      <c r="I91" s="137"/>
      <c r="J91" s="138">
        <f>ROUND(I91*H91,2)</f>
        <v>0</v>
      </c>
      <c r="K91" s="134" t="s">
        <v>166</v>
      </c>
      <c r="L91" s="33"/>
      <c r="M91" s="139" t="s">
        <v>19</v>
      </c>
      <c r="N91" s="140" t="s">
        <v>40</v>
      </c>
      <c r="P91" s="141">
        <f>O91*H91</f>
        <v>0</v>
      </c>
      <c r="Q91" s="141">
        <v>0</v>
      </c>
      <c r="R91" s="141">
        <f>Q91*H91</f>
        <v>0</v>
      </c>
      <c r="S91" s="141">
        <v>0</v>
      </c>
      <c r="T91" s="142">
        <f>S91*H91</f>
        <v>0</v>
      </c>
      <c r="AR91" s="143" t="s">
        <v>167</v>
      </c>
      <c r="AT91" s="143" t="s">
        <v>162</v>
      </c>
      <c r="AU91" s="143" t="s">
        <v>79</v>
      </c>
      <c r="AY91" s="18" t="s">
        <v>160</v>
      </c>
      <c r="BE91" s="144">
        <f>IF(N91="základní",J91,0)</f>
        <v>0</v>
      </c>
      <c r="BF91" s="144">
        <f>IF(N91="snížená",J91,0)</f>
        <v>0</v>
      </c>
      <c r="BG91" s="144">
        <f>IF(N91="zákl. přenesená",J91,0)</f>
        <v>0</v>
      </c>
      <c r="BH91" s="144">
        <f>IF(N91="sníž. přenesená",J91,0)</f>
        <v>0</v>
      </c>
      <c r="BI91" s="144">
        <f>IF(N91="nulová",J91,0)</f>
        <v>0</v>
      </c>
      <c r="BJ91" s="18" t="s">
        <v>77</v>
      </c>
      <c r="BK91" s="144">
        <f>ROUND(I91*H91,2)</f>
        <v>0</v>
      </c>
      <c r="BL91" s="18" t="s">
        <v>167</v>
      </c>
      <c r="BM91" s="143" t="s">
        <v>620</v>
      </c>
    </row>
    <row r="92" spans="2:65" s="1" customFormat="1" ht="19.5">
      <c r="B92" s="33"/>
      <c r="D92" s="145" t="s">
        <v>169</v>
      </c>
      <c r="F92" s="146" t="s">
        <v>621</v>
      </c>
      <c r="I92" s="147"/>
      <c r="L92" s="33"/>
      <c r="M92" s="148"/>
      <c r="T92" s="54"/>
      <c r="AT92" s="18" t="s">
        <v>169</v>
      </c>
      <c r="AU92" s="18" t="s">
        <v>79</v>
      </c>
    </row>
    <row r="93" spans="2:65" s="1" customFormat="1" ht="16.5" customHeight="1">
      <c r="B93" s="33"/>
      <c r="C93" s="132" t="s">
        <v>167</v>
      </c>
      <c r="D93" s="132" t="s">
        <v>162</v>
      </c>
      <c r="E93" s="133" t="s">
        <v>622</v>
      </c>
      <c r="F93" s="134" t="s">
        <v>623</v>
      </c>
      <c r="G93" s="135" t="s">
        <v>187</v>
      </c>
      <c r="H93" s="136">
        <v>255.09800000000001</v>
      </c>
      <c r="I93" s="137"/>
      <c r="J93" s="138">
        <f>ROUND(I93*H93,2)</f>
        <v>0</v>
      </c>
      <c r="K93" s="134" t="s">
        <v>166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167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624</v>
      </c>
    </row>
    <row r="94" spans="2:65" s="1" customFormat="1" ht="19.5">
      <c r="B94" s="33"/>
      <c r="D94" s="145" t="s">
        <v>169</v>
      </c>
      <c r="F94" s="146" t="s">
        <v>625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626</v>
      </c>
      <c r="H95" s="152">
        <v>75.022999999999996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69</v>
      </c>
      <c r="AY95" s="150" t="s">
        <v>160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627</v>
      </c>
      <c r="H96" s="152">
        <v>176.715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69</v>
      </c>
      <c r="AY96" s="150" t="s">
        <v>160</v>
      </c>
    </row>
    <row r="97" spans="2:65" s="12" customFormat="1" ht="11.25">
      <c r="B97" s="149"/>
      <c r="D97" s="145" t="s">
        <v>171</v>
      </c>
      <c r="E97" s="150" t="s">
        <v>19</v>
      </c>
      <c r="F97" s="151" t="s">
        <v>628</v>
      </c>
      <c r="H97" s="152">
        <v>1.05</v>
      </c>
      <c r="I97" s="153"/>
      <c r="L97" s="149"/>
      <c r="M97" s="154"/>
      <c r="T97" s="155"/>
      <c r="AT97" s="150" t="s">
        <v>171</v>
      </c>
      <c r="AU97" s="150" t="s">
        <v>79</v>
      </c>
      <c r="AV97" s="12" t="s">
        <v>79</v>
      </c>
      <c r="AW97" s="12" t="s">
        <v>31</v>
      </c>
      <c r="AX97" s="12" t="s">
        <v>69</v>
      </c>
      <c r="AY97" s="150" t="s">
        <v>160</v>
      </c>
    </row>
    <row r="98" spans="2:65" s="12" customFormat="1" ht="11.25">
      <c r="B98" s="149"/>
      <c r="D98" s="145" t="s">
        <v>171</v>
      </c>
      <c r="E98" s="150" t="s">
        <v>19</v>
      </c>
      <c r="F98" s="151" t="s">
        <v>629</v>
      </c>
      <c r="H98" s="152">
        <v>2.31</v>
      </c>
      <c r="I98" s="153"/>
      <c r="L98" s="149"/>
      <c r="M98" s="154"/>
      <c r="T98" s="155"/>
      <c r="AT98" s="150" t="s">
        <v>171</v>
      </c>
      <c r="AU98" s="150" t="s">
        <v>79</v>
      </c>
      <c r="AV98" s="12" t="s">
        <v>79</v>
      </c>
      <c r="AW98" s="12" t="s">
        <v>31</v>
      </c>
      <c r="AX98" s="12" t="s">
        <v>69</v>
      </c>
      <c r="AY98" s="150" t="s">
        <v>160</v>
      </c>
    </row>
    <row r="99" spans="2:65" s="13" customFormat="1" ht="11.25">
      <c r="B99" s="156"/>
      <c r="D99" s="145" t="s">
        <v>171</v>
      </c>
      <c r="E99" s="157" t="s">
        <v>19</v>
      </c>
      <c r="F99" s="158" t="s">
        <v>184</v>
      </c>
      <c r="H99" s="159">
        <v>255.09800000000001</v>
      </c>
      <c r="I99" s="160"/>
      <c r="L99" s="156"/>
      <c r="M99" s="161"/>
      <c r="T99" s="162"/>
      <c r="AT99" s="157" t="s">
        <v>171</v>
      </c>
      <c r="AU99" s="157" t="s">
        <v>79</v>
      </c>
      <c r="AV99" s="13" t="s">
        <v>167</v>
      </c>
      <c r="AW99" s="13" t="s">
        <v>31</v>
      </c>
      <c r="AX99" s="13" t="s">
        <v>77</v>
      </c>
      <c r="AY99" s="157" t="s">
        <v>160</v>
      </c>
    </row>
    <row r="100" spans="2:65" s="1" customFormat="1" ht="16.5" customHeight="1">
      <c r="B100" s="33"/>
      <c r="C100" s="163" t="s">
        <v>191</v>
      </c>
      <c r="D100" s="163" t="s">
        <v>200</v>
      </c>
      <c r="E100" s="164" t="s">
        <v>630</v>
      </c>
      <c r="F100" s="165" t="s">
        <v>631</v>
      </c>
      <c r="G100" s="166" t="s">
        <v>187</v>
      </c>
      <c r="H100" s="167">
        <v>256.77199999999999</v>
      </c>
      <c r="I100" s="168"/>
      <c r="J100" s="169">
        <f>ROUND(I100*H100,2)</f>
        <v>0</v>
      </c>
      <c r="K100" s="165" t="s">
        <v>166</v>
      </c>
      <c r="L100" s="170"/>
      <c r="M100" s="171" t="s">
        <v>19</v>
      </c>
      <c r="N100" s="172" t="s">
        <v>40</v>
      </c>
      <c r="P100" s="141">
        <f>O100*H100</f>
        <v>0</v>
      </c>
      <c r="Q100" s="141">
        <v>0.28599999999999998</v>
      </c>
      <c r="R100" s="141">
        <f>Q100*H100</f>
        <v>73.436791999999997</v>
      </c>
      <c r="S100" s="141">
        <v>0</v>
      </c>
      <c r="T100" s="142">
        <f>S100*H100</f>
        <v>0</v>
      </c>
      <c r="AR100" s="143" t="s">
        <v>204</v>
      </c>
      <c r="AT100" s="143" t="s">
        <v>200</v>
      </c>
      <c r="AU100" s="143" t="s">
        <v>79</v>
      </c>
      <c r="AY100" s="18" t="s">
        <v>160</v>
      </c>
      <c r="BE100" s="144">
        <f>IF(N100="základní",J100,0)</f>
        <v>0</v>
      </c>
      <c r="BF100" s="144">
        <f>IF(N100="snížená",J100,0)</f>
        <v>0</v>
      </c>
      <c r="BG100" s="144">
        <f>IF(N100="zákl. přenesená",J100,0)</f>
        <v>0</v>
      </c>
      <c r="BH100" s="144">
        <f>IF(N100="sníž. přenesená",J100,0)</f>
        <v>0</v>
      </c>
      <c r="BI100" s="144">
        <f>IF(N100="nulová",J100,0)</f>
        <v>0</v>
      </c>
      <c r="BJ100" s="18" t="s">
        <v>77</v>
      </c>
      <c r="BK100" s="144">
        <f>ROUND(I100*H100,2)</f>
        <v>0</v>
      </c>
      <c r="BL100" s="18" t="s">
        <v>167</v>
      </c>
      <c r="BM100" s="143" t="s">
        <v>632</v>
      </c>
    </row>
    <row r="101" spans="2:65" s="1" customFormat="1" ht="11.25">
      <c r="B101" s="33"/>
      <c r="D101" s="145" t="s">
        <v>169</v>
      </c>
      <c r="F101" s="146" t="s">
        <v>631</v>
      </c>
      <c r="I101" s="147"/>
      <c r="L101" s="33"/>
      <c r="M101" s="148"/>
      <c r="T101" s="54"/>
      <c r="AT101" s="18" t="s">
        <v>169</v>
      </c>
      <c r="AU101" s="18" t="s">
        <v>79</v>
      </c>
    </row>
    <row r="102" spans="2:65" s="12" customFormat="1" ht="11.25">
      <c r="B102" s="149"/>
      <c r="D102" s="145" t="s">
        <v>171</v>
      </c>
      <c r="E102" s="150" t="s">
        <v>19</v>
      </c>
      <c r="F102" s="151" t="s">
        <v>633</v>
      </c>
      <c r="H102" s="152">
        <v>76.522999999999996</v>
      </c>
      <c r="I102" s="153"/>
      <c r="L102" s="149"/>
      <c r="M102" s="154"/>
      <c r="T102" s="155"/>
      <c r="AT102" s="150" t="s">
        <v>171</v>
      </c>
      <c r="AU102" s="150" t="s">
        <v>79</v>
      </c>
      <c r="AV102" s="12" t="s">
        <v>79</v>
      </c>
      <c r="AW102" s="12" t="s">
        <v>31</v>
      </c>
      <c r="AX102" s="12" t="s">
        <v>69</v>
      </c>
      <c r="AY102" s="150" t="s">
        <v>160</v>
      </c>
    </row>
    <row r="103" spans="2:65" s="12" customFormat="1" ht="11.25">
      <c r="B103" s="149"/>
      <c r="D103" s="145" t="s">
        <v>171</v>
      </c>
      <c r="E103" s="150" t="s">
        <v>19</v>
      </c>
      <c r="F103" s="151" t="s">
        <v>634</v>
      </c>
      <c r="H103" s="152">
        <v>180.249</v>
      </c>
      <c r="I103" s="153"/>
      <c r="L103" s="149"/>
      <c r="M103" s="154"/>
      <c r="T103" s="155"/>
      <c r="AT103" s="150" t="s">
        <v>171</v>
      </c>
      <c r="AU103" s="150" t="s">
        <v>79</v>
      </c>
      <c r="AV103" s="12" t="s">
        <v>79</v>
      </c>
      <c r="AW103" s="12" t="s">
        <v>31</v>
      </c>
      <c r="AX103" s="12" t="s">
        <v>69</v>
      </c>
      <c r="AY103" s="150" t="s">
        <v>160</v>
      </c>
    </row>
    <row r="104" spans="2:65" s="13" customFormat="1" ht="11.25">
      <c r="B104" s="156"/>
      <c r="D104" s="145" t="s">
        <v>171</v>
      </c>
      <c r="E104" s="157" t="s">
        <v>19</v>
      </c>
      <c r="F104" s="158" t="s">
        <v>184</v>
      </c>
      <c r="H104" s="159">
        <v>256.77199999999999</v>
      </c>
      <c r="I104" s="160"/>
      <c r="L104" s="156"/>
      <c r="M104" s="161"/>
      <c r="T104" s="162"/>
      <c r="AT104" s="157" t="s">
        <v>171</v>
      </c>
      <c r="AU104" s="157" t="s">
        <v>79</v>
      </c>
      <c r="AV104" s="13" t="s">
        <v>167</v>
      </c>
      <c r="AW104" s="13" t="s">
        <v>31</v>
      </c>
      <c r="AX104" s="13" t="s">
        <v>77</v>
      </c>
      <c r="AY104" s="157" t="s">
        <v>160</v>
      </c>
    </row>
    <row r="105" spans="2:65" s="1" customFormat="1" ht="16.5" customHeight="1">
      <c r="B105" s="33"/>
      <c r="C105" s="163" t="s">
        <v>195</v>
      </c>
      <c r="D105" s="163" t="s">
        <v>200</v>
      </c>
      <c r="E105" s="164" t="s">
        <v>635</v>
      </c>
      <c r="F105" s="165" t="s">
        <v>636</v>
      </c>
      <c r="G105" s="166" t="s">
        <v>187</v>
      </c>
      <c r="H105" s="167">
        <v>3.5289999999999999</v>
      </c>
      <c r="I105" s="168"/>
      <c r="J105" s="169">
        <f>ROUND(I105*H105,2)</f>
        <v>0</v>
      </c>
      <c r="K105" s="165" t="s">
        <v>166</v>
      </c>
      <c r="L105" s="170"/>
      <c r="M105" s="171" t="s">
        <v>19</v>
      </c>
      <c r="N105" s="172" t="s">
        <v>40</v>
      </c>
      <c r="P105" s="141">
        <f>O105*H105</f>
        <v>0</v>
      </c>
      <c r="Q105" s="141">
        <v>0.49299999999999999</v>
      </c>
      <c r="R105" s="141">
        <f>Q105*H105</f>
        <v>1.739797</v>
      </c>
      <c r="S105" s="141">
        <v>0</v>
      </c>
      <c r="T105" s="142">
        <f>S105*H105</f>
        <v>0</v>
      </c>
      <c r="AR105" s="143" t="s">
        <v>204</v>
      </c>
      <c r="AT105" s="143" t="s">
        <v>200</v>
      </c>
      <c r="AU105" s="143" t="s">
        <v>79</v>
      </c>
      <c r="AY105" s="18" t="s">
        <v>160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77</v>
      </c>
      <c r="BK105" s="144">
        <f>ROUND(I105*H105,2)</f>
        <v>0</v>
      </c>
      <c r="BL105" s="18" t="s">
        <v>167</v>
      </c>
      <c r="BM105" s="143" t="s">
        <v>637</v>
      </c>
    </row>
    <row r="106" spans="2:65" s="1" customFormat="1" ht="11.25">
      <c r="B106" s="33"/>
      <c r="D106" s="145" t="s">
        <v>169</v>
      </c>
      <c r="F106" s="146" t="s">
        <v>636</v>
      </c>
      <c r="I106" s="147"/>
      <c r="L106" s="33"/>
      <c r="M106" s="148"/>
      <c r="T106" s="54"/>
      <c r="AT106" s="18" t="s">
        <v>169</v>
      </c>
      <c r="AU106" s="18" t="s">
        <v>79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638</v>
      </c>
      <c r="H107" s="152">
        <v>1.103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69</v>
      </c>
      <c r="AY107" s="150" t="s">
        <v>160</v>
      </c>
    </row>
    <row r="108" spans="2:65" s="12" customFormat="1" ht="11.25">
      <c r="B108" s="149"/>
      <c r="D108" s="145" t="s">
        <v>171</v>
      </c>
      <c r="E108" s="150" t="s">
        <v>19</v>
      </c>
      <c r="F108" s="151" t="s">
        <v>639</v>
      </c>
      <c r="H108" s="152">
        <v>2.4260000000000002</v>
      </c>
      <c r="I108" s="153"/>
      <c r="L108" s="149"/>
      <c r="M108" s="154"/>
      <c r="T108" s="155"/>
      <c r="AT108" s="150" t="s">
        <v>171</v>
      </c>
      <c r="AU108" s="150" t="s">
        <v>79</v>
      </c>
      <c r="AV108" s="12" t="s">
        <v>79</v>
      </c>
      <c r="AW108" s="12" t="s">
        <v>31</v>
      </c>
      <c r="AX108" s="12" t="s">
        <v>69</v>
      </c>
      <c r="AY108" s="150" t="s">
        <v>160</v>
      </c>
    </row>
    <row r="109" spans="2:65" s="13" customFormat="1" ht="11.25">
      <c r="B109" s="156"/>
      <c r="D109" s="145" t="s">
        <v>171</v>
      </c>
      <c r="E109" s="157" t="s">
        <v>19</v>
      </c>
      <c r="F109" s="158" t="s">
        <v>184</v>
      </c>
      <c r="H109" s="159">
        <v>3.5289999999999999</v>
      </c>
      <c r="I109" s="160"/>
      <c r="L109" s="156"/>
      <c r="M109" s="161"/>
      <c r="T109" s="162"/>
      <c r="AT109" s="157" t="s">
        <v>171</v>
      </c>
      <c r="AU109" s="157" t="s">
        <v>79</v>
      </c>
      <c r="AV109" s="13" t="s">
        <v>167</v>
      </c>
      <c r="AW109" s="13" t="s">
        <v>31</v>
      </c>
      <c r="AX109" s="13" t="s">
        <v>77</v>
      </c>
      <c r="AY109" s="157" t="s">
        <v>160</v>
      </c>
    </row>
    <row r="110" spans="2:65" s="1" customFormat="1" ht="16.5" customHeight="1">
      <c r="B110" s="33"/>
      <c r="C110" s="163" t="s">
        <v>199</v>
      </c>
      <c r="D110" s="163" t="s">
        <v>200</v>
      </c>
      <c r="E110" s="164" t="s">
        <v>640</v>
      </c>
      <c r="F110" s="165" t="s">
        <v>641</v>
      </c>
      <c r="G110" s="166" t="s">
        <v>233</v>
      </c>
      <c r="H110" s="167">
        <v>28.015000000000001</v>
      </c>
      <c r="I110" s="168"/>
      <c r="J110" s="169">
        <f>ROUND(I110*H110,2)</f>
        <v>0</v>
      </c>
      <c r="K110" s="165" t="s">
        <v>166</v>
      </c>
      <c r="L110" s="170"/>
      <c r="M110" s="171" t="s">
        <v>19</v>
      </c>
      <c r="N110" s="172" t="s">
        <v>40</v>
      </c>
      <c r="P110" s="141">
        <f>O110*H110</f>
        <v>0</v>
      </c>
      <c r="Q110" s="141">
        <v>1</v>
      </c>
      <c r="R110" s="141">
        <f>Q110*H110</f>
        <v>28.015000000000001</v>
      </c>
      <c r="S110" s="141">
        <v>0</v>
      </c>
      <c r="T110" s="142">
        <f>S110*H110</f>
        <v>0</v>
      </c>
      <c r="AR110" s="143" t="s">
        <v>204</v>
      </c>
      <c r="AT110" s="143" t="s">
        <v>200</v>
      </c>
      <c r="AU110" s="143" t="s">
        <v>79</v>
      </c>
      <c r="AY110" s="18" t="s">
        <v>160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77</v>
      </c>
      <c r="BK110" s="144">
        <f>ROUND(I110*H110,2)</f>
        <v>0</v>
      </c>
      <c r="BL110" s="18" t="s">
        <v>167</v>
      </c>
      <c r="BM110" s="143" t="s">
        <v>642</v>
      </c>
    </row>
    <row r="111" spans="2:65" s="1" customFormat="1" ht="11.25">
      <c r="B111" s="33"/>
      <c r="D111" s="145" t="s">
        <v>169</v>
      </c>
      <c r="F111" s="146" t="s">
        <v>641</v>
      </c>
      <c r="I111" s="147"/>
      <c r="L111" s="33"/>
      <c r="M111" s="148"/>
      <c r="T111" s="54"/>
      <c r="AT111" s="18" t="s">
        <v>169</v>
      </c>
      <c r="AU111" s="18" t="s">
        <v>79</v>
      </c>
    </row>
    <row r="112" spans="2:65" s="12" customFormat="1" ht="11.25">
      <c r="B112" s="149"/>
      <c r="D112" s="145" t="s">
        <v>171</v>
      </c>
      <c r="E112" s="150" t="s">
        <v>19</v>
      </c>
      <c r="F112" s="151" t="s">
        <v>643</v>
      </c>
      <c r="H112" s="152">
        <v>20.408000000000001</v>
      </c>
      <c r="I112" s="153"/>
      <c r="L112" s="149"/>
      <c r="M112" s="154"/>
      <c r="T112" s="155"/>
      <c r="AT112" s="150" t="s">
        <v>171</v>
      </c>
      <c r="AU112" s="150" t="s">
        <v>79</v>
      </c>
      <c r="AV112" s="12" t="s">
        <v>79</v>
      </c>
      <c r="AW112" s="12" t="s">
        <v>31</v>
      </c>
      <c r="AX112" s="12" t="s">
        <v>69</v>
      </c>
      <c r="AY112" s="150" t="s">
        <v>160</v>
      </c>
    </row>
    <row r="113" spans="2:65" s="12" customFormat="1" ht="11.25">
      <c r="B113" s="149"/>
      <c r="D113" s="145" t="s">
        <v>171</v>
      </c>
      <c r="E113" s="150" t="s">
        <v>19</v>
      </c>
      <c r="F113" s="151" t="s">
        <v>644</v>
      </c>
      <c r="H113" s="152">
        <v>7.6070000000000002</v>
      </c>
      <c r="I113" s="153"/>
      <c r="L113" s="149"/>
      <c r="M113" s="154"/>
      <c r="T113" s="155"/>
      <c r="AT113" s="150" t="s">
        <v>171</v>
      </c>
      <c r="AU113" s="150" t="s">
        <v>79</v>
      </c>
      <c r="AV113" s="12" t="s">
        <v>79</v>
      </c>
      <c r="AW113" s="12" t="s">
        <v>31</v>
      </c>
      <c r="AX113" s="12" t="s">
        <v>69</v>
      </c>
      <c r="AY113" s="150" t="s">
        <v>160</v>
      </c>
    </row>
    <row r="114" spans="2:65" s="13" customFormat="1" ht="11.25">
      <c r="B114" s="156"/>
      <c r="D114" s="145" t="s">
        <v>171</v>
      </c>
      <c r="E114" s="157" t="s">
        <v>19</v>
      </c>
      <c r="F114" s="158" t="s">
        <v>184</v>
      </c>
      <c r="H114" s="159">
        <v>28.015000000000001</v>
      </c>
      <c r="I114" s="160"/>
      <c r="L114" s="156"/>
      <c r="M114" s="161"/>
      <c r="T114" s="162"/>
      <c r="AT114" s="157" t="s">
        <v>171</v>
      </c>
      <c r="AU114" s="157" t="s">
        <v>79</v>
      </c>
      <c r="AV114" s="13" t="s">
        <v>167</v>
      </c>
      <c r="AW114" s="13" t="s">
        <v>31</v>
      </c>
      <c r="AX114" s="13" t="s">
        <v>77</v>
      </c>
      <c r="AY114" s="157" t="s">
        <v>160</v>
      </c>
    </row>
    <row r="115" spans="2:65" s="1" customFormat="1" ht="16.5" customHeight="1">
      <c r="B115" s="33"/>
      <c r="C115" s="132" t="s">
        <v>204</v>
      </c>
      <c r="D115" s="132" t="s">
        <v>162</v>
      </c>
      <c r="E115" s="133" t="s">
        <v>645</v>
      </c>
      <c r="F115" s="134" t="s">
        <v>646</v>
      </c>
      <c r="G115" s="135" t="s">
        <v>298</v>
      </c>
      <c r="H115" s="136">
        <v>294.38400000000001</v>
      </c>
      <c r="I115" s="137"/>
      <c r="J115" s="138">
        <f>ROUND(I115*H115,2)</f>
        <v>0</v>
      </c>
      <c r="K115" s="134" t="s">
        <v>166</v>
      </c>
      <c r="L115" s="33"/>
      <c r="M115" s="139" t="s">
        <v>19</v>
      </c>
      <c r="N115" s="140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167</v>
      </c>
      <c r="AT115" s="143" t="s">
        <v>162</v>
      </c>
      <c r="AU115" s="143" t="s">
        <v>79</v>
      </c>
      <c r="AY115" s="18" t="s">
        <v>160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77</v>
      </c>
      <c r="BK115" s="144">
        <f>ROUND(I115*H115,2)</f>
        <v>0</v>
      </c>
      <c r="BL115" s="18" t="s">
        <v>167</v>
      </c>
      <c r="BM115" s="143" t="s">
        <v>647</v>
      </c>
    </row>
    <row r="116" spans="2:65" s="1" customFormat="1" ht="19.5">
      <c r="B116" s="33"/>
      <c r="D116" s="145" t="s">
        <v>169</v>
      </c>
      <c r="F116" s="146" t="s">
        <v>648</v>
      </c>
      <c r="I116" s="147"/>
      <c r="L116" s="33"/>
      <c r="M116" s="148"/>
      <c r="T116" s="54"/>
      <c r="AT116" s="18" t="s">
        <v>169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649</v>
      </c>
      <c r="H117" s="152">
        <v>294.38400000000001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69</v>
      </c>
      <c r="AY117" s="150" t="s">
        <v>160</v>
      </c>
    </row>
    <row r="118" spans="2:65" s="13" customFormat="1" ht="11.25">
      <c r="B118" s="156"/>
      <c r="D118" s="145" t="s">
        <v>171</v>
      </c>
      <c r="E118" s="157" t="s">
        <v>19</v>
      </c>
      <c r="F118" s="158" t="s">
        <v>184</v>
      </c>
      <c r="H118" s="159">
        <v>294.38400000000001</v>
      </c>
      <c r="I118" s="160"/>
      <c r="L118" s="156"/>
      <c r="M118" s="161"/>
      <c r="T118" s="162"/>
      <c r="AT118" s="157" t="s">
        <v>171</v>
      </c>
      <c r="AU118" s="157" t="s">
        <v>79</v>
      </c>
      <c r="AV118" s="13" t="s">
        <v>167</v>
      </c>
      <c r="AW118" s="13" t="s">
        <v>31</v>
      </c>
      <c r="AX118" s="13" t="s">
        <v>77</v>
      </c>
      <c r="AY118" s="157" t="s">
        <v>160</v>
      </c>
    </row>
    <row r="119" spans="2:65" s="1" customFormat="1" ht="16.5" customHeight="1">
      <c r="B119" s="33"/>
      <c r="C119" s="163" t="s">
        <v>211</v>
      </c>
      <c r="D119" s="163" t="s">
        <v>200</v>
      </c>
      <c r="E119" s="164" t="s">
        <v>650</v>
      </c>
      <c r="F119" s="165" t="s">
        <v>651</v>
      </c>
      <c r="G119" s="166" t="s">
        <v>313</v>
      </c>
      <c r="H119" s="167">
        <v>300</v>
      </c>
      <c r="I119" s="168"/>
      <c r="J119" s="169">
        <f>ROUND(I119*H119,2)</f>
        <v>0</v>
      </c>
      <c r="K119" s="165" t="s">
        <v>166</v>
      </c>
      <c r="L119" s="170"/>
      <c r="M119" s="171" t="s">
        <v>19</v>
      </c>
      <c r="N119" s="172" t="s">
        <v>40</v>
      </c>
      <c r="P119" s="141">
        <f>O119*H119</f>
        <v>0</v>
      </c>
      <c r="Q119" s="141">
        <v>5.8999999999999997E-2</v>
      </c>
      <c r="R119" s="141">
        <f>Q119*H119</f>
        <v>17.7</v>
      </c>
      <c r="S119" s="141">
        <v>0</v>
      </c>
      <c r="T119" s="142">
        <f>S119*H119</f>
        <v>0</v>
      </c>
      <c r="AR119" s="143" t="s">
        <v>204</v>
      </c>
      <c r="AT119" s="143" t="s">
        <v>200</v>
      </c>
      <c r="AU119" s="143" t="s">
        <v>79</v>
      </c>
      <c r="AY119" s="18" t="s">
        <v>160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77</v>
      </c>
      <c r="BK119" s="144">
        <f>ROUND(I119*H119,2)</f>
        <v>0</v>
      </c>
      <c r="BL119" s="18" t="s">
        <v>167</v>
      </c>
      <c r="BM119" s="143" t="s">
        <v>652</v>
      </c>
    </row>
    <row r="120" spans="2:65" s="1" customFormat="1" ht="11.25">
      <c r="B120" s="33"/>
      <c r="D120" s="145" t="s">
        <v>169</v>
      </c>
      <c r="F120" s="146" t="s">
        <v>651</v>
      </c>
      <c r="I120" s="147"/>
      <c r="L120" s="33"/>
      <c r="M120" s="148"/>
      <c r="T120" s="54"/>
      <c r="AT120" s="18" t="s">
        <v>169</v>
      </c>
      <c r="AU120" s="18" t="s">
        <v>79</v>
      </c>
    </row>
    <row r="121" spans="2:65" s="12" customFormat="1" ht="11.25">
      <c r="B121" s="149"/>
      <c r="D121" s="145" t="s">
        <v>171</v>
      </c>
      <c r="E121" s="150" t="s">
        <v>19</v>
      </c>
      <c r="F121" s="151" t="s">
        <v>653</v>
      </c>
      <c r="H121" s="152">
        <v>300</v>
      </c>
      <c r="I121" s="153"/>
      <c r="L121" s="149"/>
      <c r="M121" s="154"/>
      <c r="T121" s="155"/>
      <c r="AT121" s="150" t="s">
        <v>171</v>
      </c>
      <c r="AU121" s="150" t="s">
        <v>79</v>
      </c>
      <c r="AV121" s="12" t="s">
        <v>79</v>
      </c>
      <c r="AW121" s="12" t="s">
        <v>31</v>
      </c>
      <c r="AX121" s="12" t="s">
        <v>77</v>
      </c>
      <c r="AY121" s="150" t="s">
        <v>160</v>
      </c>
    </row>
    <row r="122" spans="2:65" s="1" customFormat="1" ht="16.5" customHeight="1">
      <c r="B122" s="33"/>
      <c r="C122" s="163" t="s">
        <v>216</v>
      </c>
      <c r="D122" s="163" t="s">
        <v>200</v>
      </c>
      <c r="E122" s="164" t="s">
        <v>654</v>
      </c>
      <c r="F122" s="165" t="s">
        <v>655</v>
      </c>
      <c r="G122" s="166" t="s">
        <v>165</v>
      </c>
      <c r="H122" s="167">
        <v>11.775</v>
      </c>
      <c r="I122" s="168"/>
      <c r="J122" s="169">
        <f>ROUND(I122*H122,2)</f>
        <v>0</v>
      </c>
      <c r="K122" s="165" t="s">
        <v>166</v>
      </c>
      <c r="L122" s="170"/>
      <c r="M122" s="171" t="s">
        <v>19</v>
      </c>
      <c r="N122" s="172" t="s">
        <v>40</v>
      </c>
      <c r="P122" s="141">
        <f>O122*H122</f>
        <v>0</v>
      </c>
      <c r="Q122" s="141">
        <v>2.4289999999999998</v>
      </c>
      <c r="R122" s="141">
        <f>Q122*H122</f>
        <v>28.601474999999997</v>
      </c>
      <c r="S122" s="141">
        <v>0</v>
      </c>
      <c r="T122" s="142">
        <f>S122*H122</f>
        <v>0</v>
      </c>
      <c r="AR122" s="143" t="s">
        <v>204</v>
      </c>
      <c r="AT122" s="143" t="s">
        <v>200</v>
      </c>
      <c r="AU122" s="143" t="s">
        <v>79</v>
      </c>
      <c r="AY122" s="18" t="s">
        <v>160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77</v>
      </c>
      <c r="BK122" s="144">
        <f>ROUND(I122*H122,2)</f>
        <v>0</v>
      </c>
      <c r="BL122" s="18" t="s">
        <v>167</v>
      </c>
      <c r="BM122" s="143" t="s">
        <v>656</v>
      </c>
    </row>
    <row r="123" spans="2:65" s="1" customFormat="1" ht="11.25">
      <c r="B123" s="33"/>
      <c r="D123" s="145" t="s">
        <v>169</v>
      </c>
      <c r="F123" s="146" t="s">
        <v>655</v>
      </c>
      <c r="I123" s="147"/>
      <c r="L123" s="33"/>
      <c r="M123" s="148"/>
      <c r="T123" s="54"/>
      <c r="AT123" s="18" t="s">
        <v>169</v>
      </c>
      <c r="AU123" s="18" t="s">
        <v>79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657</v>
      </c>
      <c r="H124" s="152">
        <v>11.775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77</v>
      </c>
      <c r="AY124" s="150" t="s">
        <v>160</v>
      </c>
    </row>
    <row r="125" spans="2:65" s="1" customFormat="1" ht="16.5" customHeight="1">
      <c r="B125" s="33"/>
      <c r="C125" s="132" t="s">
        <v>221</v>
      </c>
      <c r="D125" s="132" t="s">
        <v>162</v>
      </c>
      <c r="E125" s="133" t="s">
        <v>658</v>
      </c>
      <c r="F125" s="134" t="s">
        <v>659</v>
      </c>
      <c r="G125" s="135" t="s">
        <v>298</v>
      </c>
      <c r="H125" s="136">
        <v>113</v>
      </c>
      <c r="I125" s="137"/>
      <c r="J125" s="138">
        <f>ROUND(I125*H125,2)</f>
        <v>0</v>
      </c>
      <c r="K125" s="134" t="s">
        <v>166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167</v>
      </c>
      <c r="AT125" s="143" t="s">
        <v>162</v>
      </c>
      <c r="AU125" s="143" t="s">
        <v>79</v>
      </c>
      <c r="AY125" s="18" t="s">
        <v>160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77</v>
      </c>
      <c r="BK125" s="144">
        <f>ROUND(I125*H125,2)</f>
        <v>0</v>
      </c>
      <c r="BL125" s="18" t="s">
        <v>167</v>
      </c>
      <c r="BM125" s="143" t="s">
        <v>660</v>
      </c>
    </row>
    <row r="126" spans="2:65" s="1" customFormat="1" ht="29.25">
      <c r="B126" s="33"/>
      <c r="D126" s="145" t="s">
        <v>169</v>
      </c>
      <c r="F126" s="146" t="s">
        <v>661</v>
      </c>
      <c r="I126" s="147"/>
      <c r="L126" s="33"/>
      <c r="M126" s="148"/>
      <c r="T126" s="54"/>
      <c r="AT126" s="18" t="s">
        <v>169</v>
      </c>
      <c r="AU126" s="18" t="s">
        <v>79</v>
      </c>
    </row>
    <row r="127" spans="2:65" s="12" customFormat="1" ht="11.25">
      <c r="B127" s="149"/>
      <c r="D127" s="145" t="s">
        <v>171</v>
      </c>
      <c r="E127" s="150" t="s">
        <v>19</v>
      </c>
      <c r="F127" s="151" t="s">
        <v>662</v>
      </c>
      <c r="H127" s="152">
        <v>113</v>
      </c>
      <c r="I127" s="153"/>
      <c r="L127" s="149"/>
      <c r="M127" s="154"/>
      <c r="T127" s="155"/>
      <c r="AT127" s="150" t="s">
        <v>171</v>
      </c>
      <c r="AU127" s="150" t="s">
        <v>79</v>
      </c>
      <c r="AV127" s="12" t="s">
        <v>79</v>
      </c>
      <c r="AW127" s="12" t="s">
        <v>31</v>
      </c>
      <c r="AX127" s="12" t="s">
        <v>77</v>
      </c>
      <c r="AY127" s="150" t="s">
        <v>160</v>
      </c>
    </row>
    <row r="128" spans="2:65" s="1" customFormat="1" ht="16.5" customHeight="1">
      <c r="B128" s="33"/>
      <c r="C128" s="132" t="s">
        <v>8</v>
      </c>
      <c r="D128" s="132" t="s">
        <v>162</v>
      </c>
      <c r="E128" s="133" t="s">
        <v>663</v>
      </c>
      <c r="F128" s="134" t="s">
        <v>664</v>
      </c>
      <c r="G128" s="135" t="s">
        <v>298</v>
      </c>
      <c r="H128" s="136">
        <v>3</v>
      </c>
      <c r="I128" s="137"/>
      <c r="J128" s="138">
        <f>ROUND(I128*H128,2)</f>
        <v>0</v>
      </c>
      <c r="K128" s="134" t="s">
        <v>166</v>
      </c>
      <c r="L128" s="33"/>
      <c r="M128" s="139" t="s">
        <v>19</v>
      </c>
      <c r="N128" s="140" t="s">
        <v>40</v>
      </c>
      <c r="P128" s="141">
        <f>O128*H128</f>
        <v>0</v>
      </c>
      <c r="Q128" s="141">
        <v>0</v>
      </c>
      <c r="R128" s="141">
        <f>Q128*H128</f>
        <v>0</v>
      </c>
      <c r="S128" s="141">
        <v>0</v>
      </c>
      <c r="T128" s="142">
        <f>S128*H128</f>
        <v>0</v>
      </c>
      <c r="AR128" s="143" t="s">
        <v>167</v>
      </c>
      <c r="AT128" s="143" t="s">
        <v>162</v>
      </c>
      <c r="AU128" s="143" t="s">
        <v>79</v>
      </c>
      <c r="AY128" s="18" t="s">
        <v>160</v>
      </c>
      <c r="BE128" s="144">
        <f>IF(N128="základní",J128,0)</f>
        <v>0</v>
      </c>
      <c r="BF128" s="144">
        <f>IF(N128="snížená",J128,0)</f>
        <v>0</v>
      </c>
      <c r="BG128" s="144">
        <f>IF(N128="zákl. přenesená",J128,0)</f>
        <v>0</v>
      </c>
      <c r="BH128" s="144">
        <f>IF(N128="sníž. přenesená",J128,0)</f>
        <v>0</v>
      </c>
      <c r="BI128" s="144">
        <f>IF(N128="nulová",J128,0)</f>
        <v>0</v>
      </c>
      <c r="BJ128" s="18" t="s">
        <v>77</v>
      </c>
      <c r="BK128" s="144">
        <f>ROUND(I128*H128,2)</f>
        <v>0</v>
      </c>
      <c r="BL128" s="18" t="s">
        <v>167</v>
      </c>
      <c r="BM128" s="143" t="s">
        <v>665</v>
      </c>
    </row>
    <row r="129" spans="2:65" s="1" customFormat="1" ht="29.25">
      <c r="B129" s="33"/>
      <c r="D129" s="145" t="s">
        <v>169</v>
      </c>
      <c r="F129" s="146" t="s">
        <v>666</v>
      </c>
      <c r="I129" s="147"/>
      <c r="L129" s="33"/>
      <c r="M129" s="148"/>
      <c r="T129" s="54"/>
      <c r="AT129" s="18" t="s">
        <v>169</v>
      </c>
      <c r="AU129" s="18" t="s">
        <v>79</v>
      </c>
    </row>
    <row r="130" spans="2:65" s="15" customFormat="1" ht="11.25">
      <c r="B130" s="180"/>
      <c r="D130" s="145" t="s">
        <v>171</v>
      </c>
      <c r="E130" s="181" t="s">
        <v>19</v>
      </c>
      <c r="F130" s="182" t="s">
        <v>667</v>
      </c>
      <c r="H130" s="181" t="s">
        <v>19</v>
      </c>
      <c r="I130" s="183"/>
      <c r="L130" s="180"/>
      <c r="M130" s="184"/>
      <c r="T130" s="185"/>
      <c r="AT130" s="181" t="s">
        <v>171</v>
      </c>
      <c r="AU130" s="181" t="s">
        <v>79</v>
      </c>
      <c r="AV130" s="15" t="s">
        <v>77</v>
      </c>
      <c r="AW130" s="15" t="s">
        <v>31</v>
      </c>
      <c r="AX130" s="15" t="s">
        <v>69</v>
      </c>
      <c r="AY130" s="181" t="s">
        <v>160</v>
      </c>
    </row>
    <row r="131" spans="2:65" s="12" customFormat="1" ht="11.25">
      <c r="B131" s="149"/>
      <c r="D131" s="145" t="s">
        <v>171</v>
      </c>
      <c r="E131" s="150" t="s">
        <v>19</v>
      </c>
      <c r="F131" s="151" t="s">
        <v>668</v>
      </c>
      <c r="H131" s="152">
        <v>3</v>
      </c>
      <c r="I131" s="153"/>
      <c r="L131" s="149"/>
      <c r="M131" s="154"/>
      <c r="T131" s="155"/>
      <c r="AT131" s="150" t="s">
        <v>171</v>
      </c>
      <c r="AU131" s="150" t="s">
        <v>79</v>
      </c>
      <c r="AV131" s="12" t="s">
        <v>79</v>
      </c>
      <c r="AW131" s="12" t="s">
        <v>31</v>
      </c>
      <c r="AX131" s="12" t="s">
        <v>69</v>
      </c>
      <c r="AY131" s="150" t="s">
        <v>160</v>
      </c>
    </row>
    <row r="132" spans="2:65" s="13" customFormat="1" ht="11.25">
      <c r="B132" s="156"/>
      <c r="D132" s="145" t="s">
        <v>171</v>
      </c>
      <c r="E132" s="157" t="s">
        <v>19</v>
      </c>
      <c r="F132" s="158" t="s">
        <v>184</v>
      </c>
      <c r="H132" s="159">
        <v>3</v>
      </c>
      <c r="I132" s="160"/>
      <c r="L132" s="156"/>
      <c r="M132" s="161"/>
      <c r="T132" s="162"/>
      <c r="AT132" s="157" t="s">
        <v>171</v>
      </c>
      <c r="AU132" s="157" t="s">
        <v>79</v>
      </c>
      <c r="AV132" s="13" t="s">
        <v>167</v>
      </c>
      <c r="AW132" s="13" t="s">
        <v>31</v>
      </c>
      <c r="AX132" s="13" t="s">
        <v>77</v>
      </c>
      <c r="AY132" s="157" t="s">
        <v>160</v>
      </c>
    </row>
    <row r="133" spans="2:65" s="1" customFormat="1" ht="16.5" customHeight="1">
      <c r="B133" s="33"/>
      <c r="C133" s="163" t="s">
        <v>238</v>
      </c>
      <c r="D133" s="163" t="s">
        <v>200</v>
      </c>
      <c r="E133" s="164" t="s">
        <v>669</v>
      </c>
      <c r="F133" s="165" t="s">
        <v>670</v>
      </c>
      <c r="G133" s="166" t="s">
        <v>313</v>
      </c>
      <c r="H133" s="167">
        <v>3</v>
      </c>
      <c r="I133" s="168"/>
      <c r="J133" s="169">
        <f>ROUND(I133*H133,2)</f>
        <v>0</v>
      </c>
      <c r="K133" s="165" t="s">
        <v>166</v>
      </c>
      <c r="L133" s="170"/>
      <c r="M133" s="171" t="s">
        <v>19</v>
      </c>
      <c r="N133" s="172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204</v>
      </c>
      <c r="AT133" s="143" t="s">
        <v>200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671</v>
      </c>
    </row>
    <row r="134" spans="2:65" s="1" customFormat="1" ht="11.25">
      <c r="B134" s="33"/>
      <c r="D134" s="145" t="s">
        <v>169</v>
      </c>
      <c r="F134" s="146" t="s">
        <v>670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" customFormat="1" ht="16.5" customHeight="1">
      <c r="B135" s="33"/>
      <c r="C135" s="163" t="s">
        <v>245</v>
      </c>
      <c r="D135" s="163" t="s">
        <v>200</v>
      </c>
      <c r="E135" s="164" t="s">
        <v>654</v>
      </c>
      <c r="F135" s="165" t="s">
        <v>655</v>
      </c>
      <c r="G135" s="166" t="s">
        <v>165</v>
      </c>
      <c r="H135" s="167">
        <v>0.12</v>
      </c>
      <c r="I135" s="168"/>
      <c r="J135" s="169">
        <f>ROUND(I135*H135,2)</f>
        <v>0</v>
      </c>
      <c r="K135" s="165" t="s">
        <v>166</v>
      </c>
      <c r="L135" s="170"/>
      <c r="M135" s="171" t="s">
        <v>19</v>
      </c>
      <c r="N135" s="172" t="s">
        <v>40</v>
      </c>
      <c r="P135" s="141">
        <f>O135*H135</f>
        <v>0</v>
      </c>
      <c r="Q135" s="141">
        <v>2.4289999999999998</v>
      </c>
      <c r="R135" s="141">
        <f>Q135*H135</f>
        <v>0.29147999999999996</v>
      </c>
      <c r="S135" s="141">
        <v>0</v>
      </c>
      <c r="T135" s="142">
        <f>S135*H135</f>
        <v>0</v>
      </c>
      <c r="AR135" s="143" t="s">
        <v>204</v>
      </c>
      <c r="AT135" s="143" t="s">
        <v>200</v>
      </c>
      <c r="AU135" s="143" t="s">
        <v>79</v>
      </c>
      <c r="AY135" s="18" t="s">
        <v>160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77</v>
      </c>
      <c r="BK135" s="144">
        <f>ROUND(I135*H135,2)</f>
        <v>0</v>
      </c>
      <c r="BL135" s="18" t="s">
        <v>167</v>
      </c>
      <c r="BM135" s="143" t="s">
        <v>672</v>
      </c>
    </row>
    <row r="136" spans="2:65" s="1" customFormat="1" ht="11.25">
      <c r="B136" s="33"/>
      <c r="D136" s="145" t="s">
        <v>169</v>
      </c>
      <c r="F136" s="146" t="s">
        <v>655</v>
      </c>
      <c r="I136" s="147"/>
      <c r="L136" s="33"/>
      <c r="M136" s="148"/>
      <c r="T136" s="54"/>
      <c r="AT136" s="18" t="s">
        <v>169</v>
      </c>
      <c r="AU136" s="18" t="s">
        <v>79</v>
      </c>
    </row>
    <row r="137" spans="2:65" s="12" customFormat="1" ht="11.25">
      <c r="B137" s="149"/>
      <c r="D137" s="145" t="s">
        <v>171</v>
      </c>
      <c r="E137" s="150" t="s">
        <v>19</v>
      </c>
      <c r="F137" s="151" t="s">
        <v>673</v>
      </c>
      <c r="H137" s="152">
        <v>0.12</v>
      </c>
      <c r="I137" s="153"/>
      <c r="L137" s="149"/>
      <c r="M137" s="154"/>
      <c r="T137" s="155"/>
      <c r="AT137" s="150" t="s">
        <v>171</v>
      </c>
      <c r="AU137" s="150" t="s">
        <v>79</v>
      </c>
      <c r="AV137" s="12" t="s">
        <v>79</v>
      </c>
      <c r="AW137" s="12" t="s">
        <v>31</v>
      </c>
      <c r="AX137" s="12" t="s">
        <v>77</v>
      </c>
      <c r="AY137" s="150" t="s">
        <v>160</v>
      </c>
    </row>
    <row r="138" spans="2:65" s="1" customFormat="1" ht="16.5" customHeight="1">
      <c r="B138" s="33"/>
      <c r="C138" s="132" t="s">
        <v>253</v>
      </c>
      <c r="D138" s="132" t="s">
        <v>162</v>
      </c>
      <c r="E138" s="133" t="s">
        <v>674</v>
      </c>
      <c r="F138" s="134" t="s">
        <v>675</v>
      </c>
      <c r="G138" s="135" t="s">
        <v>313</v>
      </c>
      <c r="H138" s="136">
        <v>1</v>
      </c>
      <c r="I138" s="137"/>
      <c r="J138" s="138">
        <f>ROUND(I138*H138,2)</f>
        <v>0</v>
      </c>
      <c r="K138" s="134" t="s">
        <v>166</v>
      </c>
      <c r="L138" s="33"/>
      <c r="M138" s="139" t="s">
        <v>19</v>
      </c>
      <c r="N138" s="140" t="s">
        <v>40</v>
      </c>
      <c r="P138" s="141">
        <f>O138*H138</f>
        <v>0</v>
      </c>
      <c r="Q138" s="141">
        <v>0</v>
      </c>
      <c r="R138" s="141">
        <f>Q138*H138</f>
        <v>0</v>
      </c>
      <c r="S138" s="141">
        <v>0</v>
      </c>
      <c r="T138" s="142">
        <f>S138*H138</f>
        <v>0</v>
      </c>
      <c r="AR138" s="143" t="s">
        <v>167</v>
      </c>
      <c r="AT138" s="143" t="s">
        <v>162</v>
      </c>
      <c r="AU138" s="143" t="s">
        <v>79</v>
      </c>
      <c r="AY138" s="18" t="s">
        <v>160</v>
      </c>
      <c r="BE138" s="144">
        <f>IF(N138="základní",J138,0)</f>
        <v>0</v>
      </c>
      <c r="BF138" s="144">
        <f>IF(N138="snížená",J138,0)</f>
        <v>0</v>
      </c>
      <c r="BG138" s="144">
        <f>IF(N138="zákl. přenesená",J138,0)</f>
        <v>0</v>
      </c>
      <c r="BH138" s="144">
        <f>IF(N138="sníž. přenesená",J138,0)</f>
        <v>0</v>
      </c>
      <c r="BI138" s="144">
        <f>IF(N138="nulová",J138,0)</f>
        <v>0</v>
      </c>
      <c r="BJ138" s="18" t="s">
        <v>77</v>
      </c>
      <c r="BK138" s="144">
        <f>ROUND(I138*H138,2)</f>
        <v>0</v>
      </c>
      <c r="BL138" s="18" t="s">
        <v>167</v>
      </c>
      <c r="BM138" s="143" t="s">
        <v>676</v>
      </c>
    </row>
    <row r="139" spans="2:65" s="1" customFormat="1" ht="29.25">
      <c r="B139" s="33"/>
      <c r="D139" s="145" t="s">
        <v>169</v>
      </c>
      <c r="F139" s="146" t="s">
        <v>677</v>
      </c>
      <c r="I139" s="147"/>
      <c r="L139" s="33"/>
      <c r="M139" s="148"/>
      <c r="T139" s="54"/>
      <c r="AT139" s="18" t="s">
        <v>169</v>
      </c>
      <c r="AU139" s="18" t="s">
        <v>79</v>
      </c>
    </row>
    <row r="140" spans="2:65" s="15" customFormat="1" ht="11.25">
      <c r="B140" s="180"/>
      <c r="D140" s="145" t="s">
        <v>171</v>
      </c>
      <c r="E140" s="181" t="s">
        <v>19</v>
      </c>
      <c r="F140" s="182" t="s">
        <v>678</v>
      </c>
      <c r="H140" s="181" t="s">
        <v>19</v>
      </c>
      <c r="I140" s="183"/>
      <c r="L140" s="180"/>
      <c r="M140" s="184"/>
      <c r="T140" s="185"/>
      <c r="AT140" s="181" t="s">
        <v>171</v>
      </c>
      <c r="AU140" s="181" t="s">
        <v>79</v>
      </c>
      <c r="AV140" s="15" t="s">
        <v>77</v>
      </c>
      <c r="AW140" s="15" t="s">
        <v>31</v>
      </c>
      <c r="AX140" s="15" t="s">
        <v>69</v>
      </c>
      <c r="AY140" s="181" t="s">
        <v>160</v>
      </c>
    </row>
    <row r="141" spans="2:65" s="12" customFormat="1" ht="11.25">
      <c r="B141" s="149"/>
      <c r="D141" s="145" t="s">
        <v>171</v>
      </c>
      <c r="E141" s="150" t="s">
        <v>19</v>
      </c>
      <c r="F141" s="151" t="s">
        <v>679</v>
      </c>
      <c r="H141" s="152">
        <v>1</v>
      </c>
      <c r="I141" s="153"/>
      <c r="L141" s="149"/>
      <c r="M141" s="154"/>
      <c r="T141" s="155"/>
      <c r="AT141" s="150" t="s">
        <v>171</v>
      </c>
      <c r="AU141" s="150" t="s">
        <v>79</v>
      </c>
      <c r="AV141" s="12" t="s">
        <v>79</v>
      </c>
      <c r="AW141" s="12" t="s">
        <v>31</v>
      </c>
      <c r="AX141" s="12" t="s">
        <v>69</v>
      </c>
      <c r="AY141" s="150" t="s">
        <v>160</v>
      </c>
    </row>
    <row r="142" spans="2:65" s="13" customFormat="1" ht="11.25">
      <c r="B142" s="156"/>
      <c r="D142" s="145" t="s">
        <v>171</v>
      </c>
      <c r="E142" s="157" t="s">
        <v>19</v>
      </c>
      <c r="F142" s="158" t="s">
        <v>184</v>
      </c>
      <c r="H142" s="159">
        <v>1</v>
      </c>
      <c r="I142" s="160"/>
      <c r="L142" s="156"/>
      <c r="M142" s="161"/>
      <c r="T142" s="162"/>
      <c r="AT142" s="157" t="s">
        <v>171</v>
      </c>
      <c r="AU142" s="157" t="s">
        <v>79</v>
      </c>
      <c r="AV142" s="13" t="s">
        <v>167</v>
      </c>
      <c r="AW142" s="13" t="s">
        <v>31</v>
      </c>
      <c r="AX142" s="13" t="s">
        <v>77</v>
      </c>
      <c r="AY142" s="157" t="s">
        <v>160</v>
      </c>
    </row>
    <row r="143" spans="2:65" s="1" customFormat="1" ht="16.5" customHeight="1">
      <c r="B143" s="33"/>
      <c r="C143" s="163" t="s">
        <v>259</v>
      </c>
      <c r="D143" s="163" t="s">
        <v>200</v>
      </c>
      <c r="E143" s="164" t="s">
        <v>680</v>
      </c>
      <c r="F143" s="165" t="s">
        <v>681</v>
      </c>
      <c r="G143" s="166" t="s">
        <v>313</v>
      </c>
      <c r="H143" s="167">
        <v>1</v>
      </c>
      <c r="I143" s="168"/>
      <c r="J143" s="169">
        <f>ROUND(I143*H143,2)</f>
        <v>0</v>
      </c>
      <c r="K143" s="165" t="s">
        <v>166</v>
      </c>
      <c r="L143" s="170"/>
      <c r="M143" s="171" t="s">
        <v>19</v>
      </c>
      <c r="N143" s="172" t="s">
        <v>40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204</v>
      </c>
      <c r="AT143" s="143" t="s">
        <v>200</v>
      </c>
      <c r="AU143" s="143" t="s">
        <v>79</v>
      </c>
      <c r="AY143" s="18" t="s">
        <v>160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77</v>
      </c>
      <c r="BK143" s="144">
        <f>ROUND(I143*H143,2)</f>
        <v>0</v>
      </c>
      <c r="BL143" s="18" t="s">
        <v>167</v>
      </c>
      <c r="BM143" s="143" t="s">
        <v>682</v>
      </c>
    </row>
    <row r="144" spans="2:65" s="1" customFormat="1" ht="11.25">
      <c r="B144" s="33"/>
      <c r="D144" s="145" t="s">
        <v>169</v>
      </c>
      <c r="F144" s="146" t="s">
        <v>681</v>
      </c>
      <c r="I144" s="147"/>
      <c r="L144" s="33"/>
      <c r="M144" s="148"/>
      <c r="T144" s="54"/>
      <c r="AT144" s="18" t="s">
        <v>169</v>
      </c>
      <c r="AU144" s="18" t="s">
        <v>79</v>
      </c>
    </row>
    <row r="145" spans="2:65" s="1" customFormat="1" ht="16.5" customHeight="1">
      <c r="B145" s="33"/>
      <c r="C145" s="163" t="s">
        <v>265</v>
      </c>
      <c r="D145" s="163" t="s">
        <v>200</v>
      </c>
      <c r="E145" s="164" t="s">
        <v>654</v>
      </c>
      <c r="F145" s="165" t="s">
        <v>655</v>
      </c>
      <c r="G145" s="166" t="s">
        <v>165</v>
      </c>
      <c r="H145" s="167">
        <v>0.05</v>
      </c>
      <c r="I145" s="168"/>
      <c r="J145" s="169">
        <f>ROUND(I145*H145,2)</f>
        <v>0</v>
      </c>
      <c r="K145" s="165" t="s">
        <v>166</v>
      </c>
      <c r="L145" s="170"/>
      <c r="M145" s="171" t="s">
        <v>19</v>
      </c>
      <c r="N145" s="172" t="s">
        <v>40</v>
      </c>
      <c r="P145" s="141">
        <f>O145*H145</f>
        <v>0</v>
      </c>
      <c r="Q145" s="141">
        <v>2.4289999999999998</v>
      </c>
      <c r="R145" s="141">
        <f>Q145*H145</f>
        <v>0.12145</v>
      </c>
      <c r="S145" s="141">
        <v>0</v>
      </c>
      <c r="T145" s="142">
        <f>S145*H145</f>
        <v>0</v>
      </c>
      <c r="AR145" s="143" t="s">
        <v>204</v>
      </c>
      <c r="AT145" s="143" t="s">
        <v>200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683</v>
      </c>
    </row>
    <row r="146" spans="2:65" s="1" customFormat="1" ht="11.25">
      <c r="B146" s="33"/>
      <c r="D146" s="145" t="s">
        <v>169</v>
      </c>
      <c r="F146" s="146" t="s">
        <v>655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2" customFormat="1" ht="11.25">
      <c r="B147" s="149"/>
      <c r="D147" s="145" t="s">
        <v>171</v>
      </c>
      <c r="E147" s="150" t="s">
        <v>19</v>
      </c>
      <c r="F147" s="151" t="s">
        <v>684</v>
      </c>
      <c r="H147" s="152">
        <v>0.05</v>
      </c>
      <c r="I147" s="153"/>
      <c r="L147" s="149"/>
      <c r="M147" s="154"/>
      <c r="T147" s="155"/>
      <c r="AT147" s="150" t="s">
        <v>171</v>
      </c>
      <c r="AU147" s="150" t="s">
        <v>79</v>
      </c>
      <c r="AV147" s="12" t="s">
        <v>79</v>
      </c>
      <c r="AW147" s="12" t="s">
        <v>31</v>
      </c>
      <c r="AX147" s="12" t="s">
        <v>77</v>
      </c>
      <c r="AY147" s="150" t="s">
        <v>160</v>
      </c>
    </row>
    <row r="148" spans="2:65" s="1" customFormat="1" ht="16.5" customHeight="1">
      <c r="B148" s="33"/>
      <c r="C148" s="132" t="s">
        <v>273</v>
      </c>
      <c r="D148" s="132" t="s">
        <v>162</v>
      </c>
      <c r="E148" s="133" t="s">
        <v>685</v>
      </c>
      <c r="F148" s="134" t="s">
        <v>686</v>
      </c>
      <c r="G148" s="135" t="s">
        <v>298</v>
      </c>
      <c r="H148" s="136">
        <v>3.8</v>
      </c>
      <c r="I148" s="137"/>
      <c r="J148" s="138">
        <f>ROUND(I148*H148,2)</f>
        <v>0</v>
      </c>
      <c r="K148" s="134" t="s">
        <v>166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0</v>
      </c>
      <c r="R148" s="141">
        <f>Q148*H148</f>
        <v>0</v>
      </c>
      <c r="S148" s="141">
        <v>0</v>
      </c>
      <c r="T148" s="142">
        <f>S148*H148</f>
        <v>0</v>
      </c>
      <c r="AR148" s="143" t="s">
        <v>167</v>
      </c>
      <c r="AT148" s="143" t="s">
        <v>162</v>
      </c>
      <c r="AU148" s="143" t="s">
        <v>79</v>
      </c>
      <c r="AY148" s="18" t="s">
        <v>160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77</v>
      </c>
      <c r="BK148" s="144">
        <f>ROUND(I148*H148,2)</f>
        <v>0</v>
      </c>
      <c r="BL148" s="18" t="s">
        <v>167</v>
      </c>
      <c r="BM148" s="143" t="s">
        <v>687</v>
      </c>
    </row>
    <row r="149" spans="2:65" s="1" customFormat="1" ht="29.25">
      <c r="B149" s="33"/>
      <c r="D149" s="145" t="s">
        <v>169</v>
      </c>
      <c r="F149" s="146" t="s">
        <v>688</v>
      </c>
      <c r="I149" s="147"/>
      <c r="L149" s="33"/>
      <c r="M149" s="148"/>
      <c r="T149" s="54"/>
      <c r="AT149" s="18" t="s">
        <v>169</v>
      </c>
      <c r="AU149" s="18" t="s">
        <v>79</v>
      </c>
    </row>
    <row r="150" spans="2:65" s="1" customFormat="1" ht="16.5" customHeight="1">
      <c r="B150" s="33"/>
      <c r="C150" s="163" t="s">
        <v>279</v>
      </c>
      <c r="D150" s="163" t="s">
        <v>200</v>
      </c>
      <c r="E150" s="164" t="s">
        <v>689</v>
      </c>
      <c r="F150" s="165" t="s">
        <v>690</v>
      </c>
      <c r="G150" s="166" t="s">
        <v>298</v>
      </c>
      <c r="H150" s="167">
        <v>4</v>
      </c>
      <c r="I150" s="168"/>
      <c r="J150" s="169">
        <f>ROUND(I150*H150,2)</f>
        <v>0</v>
      </c>
      <c r="K150" s="165" t="s">
        <v>166</v>
      </c>
      <c r="L150" s="170"/>
      <c r="M150" s="171" t="s">
        <v>19</v>
      </c>
      <c r="N150" s="172" t="s">
        <v>40</v>
      </c>
      <c r="P150" s="141">
        <f>O150*H150</f>
        <v>0</v>
      </c>
      <c r="Q150" s="141">
        <v>4.1799999999999997E-3</v>
      </c>
      <c r="R150" s="141">
        <f>Q150*H150</f>
        <v>1.6719999999999999E-2</v>
      </c>
      <c r="S150" s="141">
        <v>0</v>
      </c>
      <c r="T150" s="142">
        <f>S150*H150</f>
        <v>0</v>
      </c>
      <c r="AR150" s="143" t="s">
        <v>204</v>
      </c>
      <c r="AT150" s="143" t="s">
        <v>200</v>
      </c>
      <c r="AU150" s="143" t="s">
        <v>79</v>
      </c>
      <c r="AY150" s="18" t="s">
        <v>160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77</v>
      </c>
      <c r="BK150" s="144">
        <f>ROUND(I150*H150,2)</f>
        <v>0</v>
      </c>
      <c r="BL150" s="18" t="s">
        <v>167</v>
      </c>
      <c r="BM150" s="143" t="s">
        <v>691</v>
      </c>
    </row>
    <row r="151" spans="2:65" s="1" customFormat="1" ht="11.25">
      <c r="B151" s="33"/>
      <c r="D151" s="145" t="s">
        <v>169</v>
      </c>
      <c r="F151" s="146" t="s">
        <v>690</v>
      </c>
      <c r="I151" s="147"/>
      <c r="L151" s="33"/>
      <c r="M151" s="148"/>
      <c r="T151" s="54"/>
      <c r="AT151" s="18" t="s">
        <v>169</v>
      </c>
      <c r="AU151" s="18" t="s">
        <v>79</v>
      </c>
    </row>
    <row r="152" spans="2:65" s="1" customFormat="1" ht="16.5" customHeight="1">
      <c r="B152" s="33"/>
      <c r="C152" s="163" t="s">
        <v>284</v>
      </c>
      <c r="D152" s="163" t="s">
        <v>200</v>
      </c>
      <c r="E152" s="164" t="s">
        <v>692</v>
      </c>
      <c r="F152" s="165" t="s">
        <v>693</v>
      </c>
      <c r="G152" s="166" t="s">
        <v>233</v>
      </c>
      <c r="H152" s="167">
        <v>0.54700000000000004</v>
      </c>
      <c r="I152" s="168"/>
      <c r="J152" s="169">
        <f>ROUND(I152*H152,2)</f>
        <v>0</v>
      </c>
      <c r="K152" s="165" t="s">
        <v>166</v>
      </c>
      <c r="L152" s="170"/>
      <c r="M152" s="171" t="s">
        <v>19</v>
      </c>
      <c r="N152" s="172" t="s">
        <v>40</v>
      </c>
      <c r="P152" s="141">
        <f>O152*H152</f>
        <v>0</v>
      </c>
      <c r="Q152" s="141">
        <v>1</v>
      </c>
      <c r="R152" s="141">
        <f>Q152*H152</f>
        <v>0.54700000000000004</v>
      </c>
      <c r="S152" s="141">
        <v>0</v>
      </c>
      <c r="T152" s="142">
        <f>S152*H152</f>
        <v>0</v>
      </c>
      <c r="AR152" s="143" t="s">
        <v>204</v>
      </c>
      <c r="AT152" s="143" t="s">
        <v>200</v>
      </c>
      <c r="AU152" s="143" t="s">
        <v>79</v>
      </c>
      <c r="AY152" s="18" t="s">
        <v>160</v>
      </c>
      <c r="BE152" s="144">
        <f>IF(N152="základní",J152,0)</f>
        <v>0</v>
      </c>
      <c r="BF152" s="144">
        <f>IF(N152="snížená",J152,0)</f>
        <v>0</v>
      </c>
      <c r="BG152" s="144">
        <f>IF(N152="zákl. přenesená",J152,0)</f>
        <v>0</v>
      </c>
      <c r="BH152" s="144">
        <f>IF(N152="sníž. přenesená",J152,0)</f>
        <v>0</v>
      </c>
      <c r="BI152" s="144">
        <f>IF(N152="nulová",J152,0)</f>
        <v>0</v>
      </c>
      <c r="BJ152" s="18" t="s">
        <v>77</v>
      </c>
      <c r="BK152" s="144">
        <f>ROUND(I152*H152,2)</f>
        <v>0</v>
      </c>
      <c r="BL152" s="18" t="s">
        <v>167</v>
      </c>
      <c r="BM152" s="143" t="s">
        <v>694</v>
      </c>
    </row>
    <row r="153" spans="2:65" s="1" customFormat="1" ht="11.25">
      <c r="B153" s="33"/>
      <c r="D153" s="145" t="s">
        <v>169</v>
      </c>
      <c r="F153" s="146" t="s">
        <v>693</v>
      </c>
      <c r="I153" s="147"/>
      <c r="L153" s="33"/>
      <c r="M153" s="148"/>
      <c r="T153" s="54"/>
      <c r="AT153" s="18" t="s">
        <v>169</v>
      </c>
      <c r="AU153" s="18" t="s">
        <v>79</v>
      </c>
    </row>
    <row r="154" spans="2:65" s="12" customFormat="1" ht="11.25">
      <c r="B154" s="149"/>
      <c r="D154" s="145" t="s">
        <v>171</v>
      </c>
      <c r="E154" s="150" t="s">
        <v>19</v>
      </c>
      <c r="F154" s="151" t="s">
        <v>695</v>
      </c>
      <c r="H154" s="152">
        <v>0.54700000000000004</v>
      </c>
      <c r="I154" s="153"/>
      <c r="L154" s="149"/>
      <c r="M154" s="154"/>
      <c r="T154" s="155"/>
      <c r="AT154" s="150" t="s">
        <v>171</v>
      </c>
      <c r="AU154" s="150" t="s">
        <v>79</v>
      </c>
      <c r="AV154" s="12" t="s">
        <v>79</v>
      </c>
      <c r="AW154" s="12" t="s">
        <v>31</v>
      </c>
      <c r="AX154" s="12" t="s">
        <v>69</v>
      </c>
      <c r="AY154" s="150" t="s">
        <v>160</v>
      </c>
    </row>
    <row r="155" spans="2:65" s="13" customFormat="1" ht="11.25">
      <c r="B155" s="156"/>
      <c r="D155" s="145" t="s">
        <v>171</v>
      </c>
      <c r="E155" s="157" t="s">
        <v>19</v>
      </c>
      <c r="F155" s="158" t="s">
        <v>184</v>
      </c>
      <c r="H155" s="159">
        <v>0.54700000000000004</v>
      </c>
      <c r="I155" s="160"/>
      <c r="L155" s="156"/>
      <c r="M155" s="161"/>
      <c r="T155" s="162"/>
      <c r="AT155" s="157" t="s">
        <v>171</v>
      </c>
      <c r="AU155" s="157" t="s">
        <v>79</v>
      </c>
      <c r="AV155" s="13" t="s">
        <v>167</v>
      </c>
      <c r="AW155" s="13" t="s">
        <v>31</v>
      </c>
      <c r="AX155" s="13" t="s">
        <v>77</v>
      </c>
      <c r="AY155" s="157" t="s">
        <v>160</v>
      </c>
    </row>
    <row r="156" spans="2:65" s="1" customFormat="1" ht="16.5" customHeight="1">
      <c r="B156" s="33"/>
      <c r="C156" s="132" t="s">
        <v>7</v>
      </c>
      <c r="D156" s="132" t="s">
        <v>162</v>
      </c>
      <c r="E156" s="133" t="s">
        <v>696</v>
      </c>
      <c r="F156" s="134" t="s">
        <v>697</v>
      </c>
      <c r="G156" s="135" t="s">
        <v>165</v>
      </c>
      <c r="H156" s="136">
        <v>1.2</v>
      </c>
      <c r="I156" s="137"/>
      <c r="J156" s="138">
        <f>ROUND(I156*H156,2)</f>
        <v>0</v>
      </c>
      <c r="K156" s="134" t="s">
        <v>19</v>
      </c>
      <c r="L156" s="33"/>
      <c r="M156" s="139" t="s">
        <v>19</v>
      </c>
      <c r="N156" s="140" t="s">
        <v>40</v>
      </c>
      <c r="P156" s="141">
        <f>O156*H156</f>
        <v>0</v>
      </c>
      <c r="Q156" s="141">
        <v>0</v>
      </c>
      <c r="R156" s="141">
        <f>Q156*H156</f>
        <v>0</v>
      </c>
      <c r="S156" s="141">
        <v>0</v>
      </c>
      <c r="T156" s="142">
        <f>S156*H156</f>
        <v>0</v>
      </c>
      <c r="AR156" s="143" t="s">
        <v>167</v>
      </c>
      <c r="AT156" s="143" t="s">
        <v>162</v>
      </c>
      <c r="AU156" s="143" t="s">
        <v>79</v>
      </c>
      <c r="AY156" s="18" t="s">
        <v>160</v>
      </c>
      <c r="BE156" s="144">
        <f>IF(N156="základní",J156,0)</f>
        <v>0</v>
      </c>
      <c r="BF156" s="144">
        <f>IF(N156="snížená",J156,0)</f>
        <v>0</v>
      </c>
      <c r="BG156" s="144">
        <f>IF(N156="zákl. přenesená",J156,0)</f>
        <v>0</v>
      </c>
      <c r="BH156" s="144">
        <f>IF(N156="sníž. přenesená",J156,0)</f>
        <v>0</v>
      </c>
      <c r="BI156" s="144">
        <f>IF(N156="nulová",J156,0)</f>
        <v>0</v>
      </c>
      <c r="BJ156" s="18" t="s">
        <v>77</v>
      </c>
      <c r="BK156" s="144">
        <f>ROUND(I156*H156,2)</f>
        <v>0</v>
      </c>
      <c r="BL156" s="18" t="s">
        <v>167</v>
      </c>
      <c r="BM156" s="143" t="s">
        <v>698</v>
      </c>
    </row>
    <row r="157" spans="2:65" s="1" customFormat="1" ht="11.25">
      <c r="B157" s="33"/>
      <c r="D157" s="145" t="s">
        <v>169</v>
      </c>
      <c r="F157" s="146" t="s">
        <v>697</v>
      </c>
      <c r="I157" s="147"/>
      <c r="L157" s="33"/>
      <c r="M157" s="148"/>
      <c r="T157" s="54"/>
      <c r="AT157" s="18" t="s">
        <v>169</v>
      </c>
      <c r="AU157" s="18" t="s">
        <v>79</v>
      </c>
    </row>
    <row r="158" spans="2:65" s="12" customFormat="1" ht="11.25">
      <c r="B158" s="149"/>
      <c r="D158" s="145" t="s">
        <v>171</v>
      </c>
      <c r="E158" s="150" t="s">
        <v>19</v>
      </c>
      <c r="F158" s="151" t="s">
        <v>699</v>
      </c>
      <c r="H158" s="152">
        <v>1.2</v>
      </c>
      <c r="I158" s="153"/>
      <c r="L158" s="149"/>
      <c r="M158" s="154"/>
      <c r="T158" s="155"/>
      <c r="AT158" s="150" t="s">
        <v>171</v>
      </c>
      <c r="AU158" s="150" t="s">
        <v>79</v>
      </c>
      <c r="AV158" s="12" t="s">
        <v>79</v>
      </c>
      <c r="AW158" s="12" t="s">
        <v>31</v>
      </c>
      <c r="AX158" s="12" t="s">
        <v>69</v>
      </c>
      <c r="AY158" s="150" t="s">
        <v>160</v>
      </c>
    </row>
    <row r="159" spans="2:65" s="13" customFormat="1" ht="11.25">
      <c r="B159" s="156"/>
      <c r="D159" s="145" t="s">
        <v>171</v>
      </c>
      <c r="E159" s="157" t="s">
        <v>19</v>
      </c>
      <c r="F159" s="158" t="s">
        <v>184</v>
      </c>
      <c r="H159" s="159">
        <v>1.2</v>
      </c>
      <c r="I159" s="160"/>
      <c r="L159" s="156"/>
      <c r="M159" s="161"/>
      <c r="T159" s="162"/>
      <c r="AT159" s="157" t="s">
        <v>171</v>
      </c>
      <c r="AU159" s="157" t="s">
        <v>79</v>
      </c>
      <c r="AV159" s="13" t="s">
        <v>167</v>
      </c>
      <c r="AW159" s="13" t="s">
        <v>31</v>
      </c>
      <c r="AX159" s="13" t="s">
        <v>77</v>
      </c>
      <c r="AY159" s="157" t="s">
        <v>160</v>
      </c>
    </row>
    <row r="160" spans="2:65" s="1" customFormat="1" ht="16.5" customHeight="1">
      <c r="B160" s="33"/>
      <c r="C160" s="163" t="s">
        <v>301</v>
      </c>
      <c r="D160" s="163" t="s">
        <v>200</v>
      </c>
      <c r="E160" s="164" t="s">
        <v>231</v>
      </c>
      <c r="F160" s="165" t="s">
        <v>232</v>
      </c>
      <c r="G160" s="166" t="s">
        <v>233</v>
      </c>
      <c r="H160" s="167">
        <v>2.16</v>
      </c>
      <c r="I160" s="168"/>
      <c r="J160" s="169">
        <f>ROUND(I160*H160,2)</f>
        <v>0</v>
      </c>
      <c r="K160" s="165" t="s">
        <v>166</v>
      </c>
      <c r="L160" s="170"/>
      <c r="M160" s="171" t="s">
        <v>19</v>
      </c>
      <c r="N160" s="172" t="s">
        <v>40</v>
      </c>
      <c r="P160" s="141">
        <f>O160*H160</f>
        <v>0</v>
      </c>
      <c r="Q160" s="141">
        <v>1</v>
      </c>
      <c r="R160" s="141">
        <f>Q160*H160</f>
        <v>2.16</v>
      </c>
      <c r="S160" s="141">
        <v>0</v>
      </c>
      <c r="T160" s="142">
        <f>S160*H160</f>
        <v>0</v>
      </c>
      <c r="AR160" s="143" t="s">
        <v>204</v>
      </c>
      <c r="AT160" s="143" t="s">
        <v>200</v>
      </c>
      <c r="AU160" s="143" t="s">
        <v>79</v>
      </c>
      <c r="AY160" s="18" t="s">
        <v>160</v>
      </c>
      <c r="BE160" s="144">
        <f>IF(N160="základní",J160,0)</f>
        <v>0</v>
      </c>
      <c r="BF160" s="144">
        <f>IF(N160="snížená",J160,0)</f>
        <v>0</v>
      </c>
      <c r="BG160" s="144">
        <f>IF(N160="zákl. přenesená",J160,0)</f>
        <v>0</v>
      </c>
      <c r="BH160" s="144">
        <f>IF(N160="sníž. přenesená",J160,0)</f>
        <v>0</v>
      </c>
      <c r="BI160" s="144">
        <f>IF(N160="nulová",J160,0)</f>
        <v>0</v>
      </c>
      <c r="BJ160" s="18" t="s">
        <v>77</v>
      </c>
      <c r="BK160" s="144">
        <f>ROUND(I160*H160,2)</f>
        <v>0</v>
      </c>
      <c r="BL160" s="18" t="s">
        <v>167</v>
      </c>
      <c r="BM160" s="143" t="s">
        <v>700</v>
      </c>
    </row>
    <row r="161" spans="2:65" s="1" customFormat="1" ht="11.25">
      <c r="B161" s="33"/>
      <c r="D161" s="145" t="s">
        <v>169</v>
      </c>
      <c r="F161" s="146" t="s">
        <v>232</v>
      </c>
      <c r="I161" s="147"/>
      <c r="L161" s="33"/>
      <c r="M161" s="148"/>
      <c r="T161" s="54"/>
      <c r="AT161" s="18" t="s">
        <v>169</v>
      </c>
      <c r="AU161" s="18" t="s">
        <v>79</v>
      </c>
    </row>
    <row r="162" spans="2:65" s="12" customFormat="1" ht="11.25">
      <c r="B162" s="149"/>
      <c r="D162" s="145" t="s">
        <v>171</v>
      </c>
      <c r="E162" s="150" t="s">
        <v>19</v>
      </c>
      <c r="F162" s="151" t="s">
        <v>701</v>
      </c>
      <c r="H162" s="152">
        <v>2.16</v>
      </c>
      <c r="I162" s="153"/>
      <c r="L162" s="149"/>
      <c r="M162" s="154"/>
      <c r="T162" s="155"/>
      <c r="AT162" s="150" t="s">
        <v>171</v>
      </c>
      <c r="AU162" s="150" t="s">
        <v>79</v>
      </c>
      <c r="AV162" s="12" t="s">
        <v>79</v>
      </c>
      <c r="AW162" s="12" t="s">
        <v>31</v>
      </c>
      <c r="AX162" s="12" t="s">
        <v>77</v>
      </c>
      <c r="AY162" s="150" t="s">
        <v>160</v>
      </c>
    </row>
    <row r="163" spans="2:65" s="1" customFormat="1" ht="16.5" customHeight="1">
      <c r="B163" s="33"/>
      <c r="C163" s="163" t="s">
        <v>305</v>
      </c>
      <c r="D163" s="163" t="s">
        <v>200</v>
      </c>
      <c r="E163" s="164" t="s">
        <v>702</v>
      </c>
      <c r="F163" s="165" t="s">
        <v>703</v>
      </c>
      <c r="G163" s="166" t="s">
        <v>187</v>
      </c>
      <c r="H163" s="167">
        <v>6</v>
      </c>
      <c r="I163" s="168"/>
      <c r="J163" s="169">
        <f>ROUND(I163*H163,2)</f>
        <v>0</v>
      </c>
      <c r="K163" s="165" t="s">
        <v>166</v>
      </c>
      <c r="L163" s="170"/>
      <c r="M163" s="171" t="s">
        <v>19</v>
      </c>
      <c r="N163" s="172" t="s">
        <v>40</v>
      </c>
      <c r="P163" s="141">
        <f>O163*H163</f>
        <v>0</v>
      </c>
      <c r="Q163" s="141">
        <v>0</v>
      </c>
      <c r="R163" s="141">
        <f>Q163*H163</f>
        <v>0</v>
      </c>
      <c r="S163" s="141">
        <v>0</v>
      </c>
      <c r="T163" s="142">
        <f>S163*H163</f>
        <v>0</v>
      </c>
      <c r="AR163" s="143" t="s">
        <v>204</v>
      </c>
      <c r="AT163" s="143" t="s">
        <v>200</v>
      </c>
      <c r="AU163" s="143" t="s">
        <v>79</v>
      </c>
      <c r="AY163" s="18" t="s">
        <v>160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77</v>
      </c>
      <c r="BK163" s="144">
        <f>ROUND(I163*H163,2)</f>
        <v>0</v>
      </c>
      <c r="BL163" s="18" t="s">
        <v>167</v>
      </c>
      <c r="BM163" s="143" t="s">
        <v>704</v>
      </c>
    </row>
    <row r="164" spans="2:65" s="1" customFormat="1" ht="11.25">
      <c r="B164" s="33"/>
      <c r="D164" s="145" t="s">
        <v>169</v>
      </c>
      <c r="F164" s="146" t="s">
        <v>703</v>
      </c>
      <c r="I164" s="147"/>
      <c r="L164" s="33"/>
      <c r="M164" s="148"/>
      <c r="T164" s="54"/>
      <c r="AT164" s="18" t="s">
        <v>169</v>
      </c>
      <c r="AU164" s="18" t="s">
        <v>79</v>
      </c>
    </row>
    <row r="165" spans="2:65" s="1" customFormat="1" ht="16.5" customHeight="1">
      <c r="B165" s="33"/>
      <c r="C165" s="132" t="s">
        <v>310</v>
      </c>
      <c r="D165" s="132" t="s">
        <v>162</v>
      </c>
      <c r="E165" s="133" t="s">
        <v>705</v>
      </c>
      <c r="F165" s="134" t="s">
        <v>706</v>
      </c>
      <c r="G165" s="135" t="s">
        <v>187</v>
      </c>
      <c r="H165" s="136">
        <v>186.07300000000001</v>
      </c>
      <c r="I165" s="137"/>
      <c r="J165" s="138">
        <f>ROUND(I165*H165,2)</f>
        <v>0</v>
      </c>
      <c r="K165" s="134" t="s">
        <v>166</v>
      </c>
      <c r="L165" s="33"/>
      <c r="M165" s="139" t="s">
        <v>19</v>
      </c>
      <c r="N165" s="140" t="s">
        <v>40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167</v>
      </c>
      <c r="AT165" s="143" t="s">
        <v>162</v>
      </c>
      <c r="AU165" s="143" t="s">
        <v>79</v>
      </c>
      <c r="AY165" s="18" t="s">
        <v>160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77</v>
      </c>
      <c r="BK165" s="144">
        <f>ROUND(I165*H165,2)</f>
        <v>0</v>
      </c>
      <c r="BL165" s="18" t="s">
        <v>167</v>
      </c>
      <c r="BM165" s="143" t="s">
        <v>707</v>
      </c>
    </row>
    <row r="166" spans="2:65" s="1" customFormat="1" ht="19.5">
      <c r="B166" s="33"/>
      <c r="D166" s="145" t="s">
        <v>169</v>
      </c>
      <c r="F166" s="146" t="s">
        <v>708</v>
      </c>
      <c r="I166" s="147"/>
      <c r="L166" s="33"/>
      <c r="M166" s="148"/>
      <c r="T166" s="54"/>
      <c r="AT166" s="18" t="s">
        <v>169</v>
      </c>
      <c r="AU166" s="18" t="s">
        <v>79</v>
      </c>
    </row>
    <row r="167" spans="2:65" s="12" customFormat="1" ht="11.25">
      <c r="B167" s="149"/>
      <c r="D167" s="145" t="s">
        <v>171</v>
      </c>
      <c r="E167" s="150" t="s">
        <v>19</v>
      </c>
      <c r="F167" s="151" t="s">
        <v>709</v>
      </c>
      <c r="H167" s="152">
        <v>186.07300000000001</v>
      </c>
      <c r="I167" s="153"/>
      <c r="L167" s="149"/>
      <c r="M167" s="154"/>
      <c r="T167" s="155"/>
      <c r="AT167" s="150" t="s">
        <v>171</v>
      </c>
      <c r="AU167" s="150" t="s">
        <v>79</v>
      </c>
      <c r="AV167" s="12" t="s">
        <v>79</v>
      </c>
      <c r="AW167" s="12" t="s">
        <v>31</v>
      </c>
      <c r="AX167" s="12" t="s">
        <v>69</v>
      </c>
      <c r="AY167" s="150" t="s">
        <v>160</v>
      </c>
    </row>
    <row r="168" spans="2:65" s="13" customFormat="1" ht="11.25">
      <c r="B168" s="156"/>
      <c r="D168" s="145" t="s">
        <v>171</v>
      </c>
      <c r="E168" s="157" t="s">
        <v>19</v>
      </c>
      <c r="F168" s="158" t="s">
        <v>184</v>
      </c>
      <c r="H168" s="159">
        <v>186.07300000000001</v>
      </c>
      <c r="I168" s="160"/>
      <c r="L168" s="156"/>
      <c r="M168" s="161"/>
      <c r="T168" s="162"/>
      <c r="AT168" s="157" t="s">
        <v>171</v>
      </c>
      <c r="AU168" s="157" t="s">
        <v>79</v>
      </c>
      <c r="AV168" s="13" t="s">
        <v>167</v>
      </c>
      <c r="AW168" s="13" t="s">
        <v>31</v>
      </c>
      <c r="AX168" s="13" t="s">
        <v>77</v>
      </c>
      <c r="AY168" s="157" t="s">
        <v>160</v>
      </c>
    </row>
    <row r="169" spans="2:65" s="1" customFormat="1" ht="16.5" customHeight="1">
      <c r="B169" s="33"/>
      <c r="C169" s="163" t="s">
        <v>319</v>
      </c>
      <c r="D169" s="163" t="s">
        <v>200</v>
      </c>
      <c r="E169" s="164" t="s">
        <v>710</v>
      </c>
      <c r="F169" s="165" t="s">
        <v>711</v>
      </c>
      <c r="G169" s="166" t="s">
        <v>233</v>
      </c>
      <c r="H169" s="167">
        <v>55.822000000000003</v>
      </c>
      <c r="I169" s="168"/>
      <c r="J169" s="169">
        <f>ROUND(I169*H169,2)</f>
        <v>0</v>
      </c>
      <c r="K169" s="165" t="s">
        <v>166</v>
      </c>
      <c r="L169" s="170"/>
      <c r="M169" s="171" t="s">
        <v>19</v>
      </c>
      <c r="N169" s="172" t="s">
        <v>40</v>
      </c>
      <c r="P169" s="141">
        <f>O169*H169</f>
        <v>0</v>
      </c>
      <c r="Q169" s="141">
        <v>1</v>
      </c>
      <c r="R169" s="141">
        <f>Q169*H169</f>
        <v>55.822000000000003</v>
      </c>
      <c r="S169" s="141">
        <v>0</v>
      </c>
      <c r="T169" s="142">
        <f>S169*H169</f>
        <v>0</v>
      </c>
      <c r="AR169" s="143" t="s">
        <v>204</v>
      </c>
      <c r="AT169" s="143" t="s">
        <v>200</v>
      </c>
      <c r="AU169" s="143" t="s">
        <v>79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712</v>
      </c>
    </row>
    <row r="170" spans="2:65" s="1" customFormat="1" ht="11.25">
      <c r="B170" s="33"/>
      <c r="D170" s="145" t="s">
        <v>169</v>
      </c>
      <c r="F170" s="146" t="s">
        <v>711</v>
      </c>
      <c r="I170" s="147"/>
      <c r="L170" s="33"/>
      <c r="M170" s="148"/>
      <c r="T170" s="54"/>
      <c r="AT170" s="18" t="s">
        <v>169</v>
      </c>
      <c r="AU170" s="18" t="s">
        <v>79</v>
      </c>
    </row>
    <row r="171" spans="2:65" s="12" customFormat="1" ht="11.25">
      <c r="B171" s="149"/>
      <c r="D171" s="145" t="s">
        <v>171</v>
      </c>
      <c r="E171" s="150" t="s">
        <v>19</v>
      </c>
      <c r="F171" s="151" t="s">
        <v>713</v>
      </c>
      <c r="H171" s="152">
        <v>55.822000000000003</v>
      </c>
      <c r="I171" s="153"/>
      <c r="L171" s="149"/>
      <c r="M171" s="154"/>
      <c r="T171" s="155"/>
      <c r="AT171" s="150" t="s">
        <v>171</v>
      </c>
      <c r="AU171" s="150" t="s">
        <v>79</v>
      </c>
      <c r="AV171" s="12" t="s">
        <v>79</v>
      </c>
      <c r="AW171" s="12" t="s">
        <v>31</v>
      </c>
      <c r="AX171" s="12" t="s">
        <v>69</v>
      </c>
      <c r="AY171" s="150" t="s">
        <v>160</v>
      </c>
    </row>
    <row r="172" spans="2:65" s="13" customFormat="1" ht="11.25">
      <c r="B172" s="156"/>
      <c r="D172" s="145" t="s">
        <v>171</v>
      </c>
      <c r="E172" s="157" t="s">
        <v>19</v>
      </c>
      <c r="F172" s="158" t="s">
        <v>184</v>
      </c>
      <c r="H172" s="159">
        <v>55.822000000000003</v>
      </c>
      <c r="I172" s="160"/>
      <c r="L172" s="156"/>
      <c r="M172" s="161"/>
      <c r="T172" s="162"/>
      <c r="AT172" s="157" t="s">
        <v>171</v>
      </c>
      <c r="AU172" s="157" t="s">
        <v>79</v>
      </c>
      <c r="AV172" s="13" t="s">
        <v>167</v>
      </c>
      <c r="AW172" s="13" t="s">
        <v>31</v>
      </c>
      <c r="AX172" s="13" t="s">
        <v>77</v>
      </c>
      <c r="AY172" s="157" t="s">
        <v>160</v>
      </c>
    </row>
    <row r="173" spans="2:65" s="1" customFormat="1" ht="16.5" customHeight="1">
      <c r="B173" s="33"/>
      <c r="C173" s="132" t="s">
        <v>324</v>
      </c>
      <c r="D173" s="132" t="s">
        <v>162</v>
      </c>
      <c r="E173" s="133" t="s">
        <v>714</v>
      </c>
      <c r="F173" s="134" t="s">
        <v>715</v>
      </c>
      <c r="G173" s="135" t="s">
        <v>187</v>
      </c>
      <c r="H173" s="136">
        <v>179.02500000000001</v>
      </c>
      <c r="I173" s="137"/>
      <c r="J173" s="138">
        <f>ROUND(I173*H173,2)</f>
        <v>0</v>
      </c>
      <c r="K173" s="134" t="s">
        <v>19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716</v>
      </c>
    </row>
    <row r="174" spans="2:65" s="1" customFormat="1" ht="11.25">
      <c r="B174" s="33"/>
      <c r="D174" s="145" t="s">
        <v>169</v>
      </c>
      <c r="F174" s="146" t="s">
        <v>715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2" customFormat="1" ht="11.25">
      <c r="B175" s="149"/>
      <c r="D175" s="145" t="s">
        <v>171</v>
      </c>
      <c r="E175" s="150" t="s">
        <v>19</v>
      </c>
      <c r="F175" s="151" t="s">
        <v>717</v>
      </c>
      <c r="H175" s="152">
        <v>179.02500000000001</v>
      </c>
      <c r="I175" s="153"/>
      <c r="L175" s="149"/>
      <c r="M175" s="154"/>
      <c r="T175" s="155"/>
      <c r="AT175" s="150" t="s">
        <v>171</v>
      </c>
      <c r="AU175" s="150" t="s">
        <v>79</v>
      </c>
      <c r="AV175" s="12" t="s">
        <v>79</v>
      </c>
      <c r="AW175" s="12" t="s">
        <v>31</v>
      </c>
      <c r="AX175" s="12" t="s">
        <v>69</v>
      </c>
      <c r="AY175" s="150" t="s">
        <v>160</v>
      </c>
    </row>
    <row r="176" spans="2:65" s="13" customFormat="1" ht="11.25">
      <c r="B176" s="156"/>
      <c r="D176" s="145" t="s">
        <v>171</v>
      </c>
      <c r="E176" s="157" t="s">
        <v>19</v>
      </c>
      <c r="F176" s="158" t="s">
        <v>184</v>
      </c>
      <c r="H176" s="159">
        <v>179.02500000000001</v>
      </c>
      <c r="I176" s="160"/>
      <c r="L176" s="156"/>
      <c r="M176" s="161"/>
      <c r="T176" s="162"/>
      <c r="AT176" s="157" t="s">
        <v>171</v>
      </c>
      <c r="AU176" s="157" t="s">
        <v>79</v>
      </c>
      <c r="AV176" s="13" t="s">
        <v>167</v>
      </c>
      <c r="AW176" s="13" t="s">
        <v>31</v>
      </c>
      <c r="AX176" s="13" t="s">
        <v>77</v>
      </c>
      <c r="AY176" s="157" t="s">
        <v>160</v>
      </c>
    </row>
    <row r="177" spans="2:65" s="1" customFormat="1" ht="16.5" customHeight="1">
      <c r="B177" s="33"/>
      <c r="C177" s="163" t="s">
        <v>338</v>
      </c>
      <c r="D177" s="163" t="s">
        <v>200</v>
      </c>
      <c r="E177" s="164" t="s">
        <v>710</v>
      </c>
      <c r="F177" s="165" t="s">
        <v>711</v>
      </c>
      <c r="G177" s="166" t="s">
        <v>233</v>
      </c>
      <c r="H177" s="167">
        <v>71.61</v>
      </c>
      <c r="I177" s="168"/>
      <c r="J177" s="169">
        <f>ROUND(I177*H177,2)</f>
        <v>0</v>
      </c>
      <c r="K177" s="165" t="s">
        <v>166</v>
      </c>
      <c r="L177" s="170"/>
      <c r="M177" s="171" t="s">
        <v>19</v>
      </c>
      <c r="N177" s="172" t="s">
        <v>40</v>
      </c>
      <c r="P177" s="141">
        <f>O177*H177</f>
        <v>0</v>
      </c>
      <c r="Q177" s="141">
        <v>1</v>
      </c>
      <c r="R177" s="141">
        <f>Q177*H177</f>
        <v>71.61</v>
      </c>
      <c r="S177" s="141">
        <v>0</v>
      </c>
      <c r="T177" s="142">
        <f>S177*H177</f>
        <v>0</v>
      </c>
      <c r="AR177" s="143" t="s">
        <v>204</v>
      </c>
      <c r="AT177" s="143" t="s">
        <v>200</v>
      </c>
      <c r="AU177" s="143" t="s">
        <v>79</v>
      </c>
      <c r="AY177" s="18" t="s">
        <v>160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77</v>
      </c>
      <c r="BK177" s="144">
        <f>ROUND(I177*H177,2)</f>
        <v>0</v>
      </c>
      <c r="BL177" s="18" t="s">
        <v>167</v>
      </c>
      <c r="BM177" s="143" t="s">
        <v>718</v>
      </c>
    </row>
    <row r="178" spans="2:65" s="1" customFormat="1" ht="11.25">
      <c r="B178" s="33"/>
      <c r="D178" s="145" t="s">
        <v>169</v>
      </c>
      <c r="F178" s="146" t="s">
        <v>711</v>
      </c>
      <c r="I178" s="147"/>
      <c r="L178" s="33"/>
      <c r="M178" s="148"/>
      <c r="T178" s="54"/>
      <c r="AT178" s="18" t="s">
        <v>169</v>
      </c>
      <c r="AU178" s="18" t="s">
        <v>79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719</v>
      </c>
      <c r="H179" s="152">
        <v>71.61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77</v>
      </c>
      <c r="AY179" s="150" t="s">
        <v>160</v>
      </c>
    </row>
    <row r="180" spans="2:65" s="1" customFormat="1" ht="16.5" customHeight="1">
      <c r="B180" s="33"/>
      <c r="C180" s="132" t="s">
        <v>344</v>
      </c>
      <c r="D180" s="132" t="s">
        <v>162</v>
      </c>
      <c r="E180" s="133" t="s">
        <v>207</v>
      </c>
      <c r="F180" s="134" t="s">
        <v>208</v>
      </c>
      <c r="G180" s="135" t="s">
        <v>187</v>
      </c>
      <c r="H180" s="136">
        <v>325</v>
      </c>
      <c r="I180" s="137"/>
      <c r="J180" s="138">
        <f>ROUND(I180*H180,2)</f>
        <v>0</v>
      </c>
      <c r="K180" s="134" t="s">
        <v>166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0</v>
      </c>
      <c r="R180" s="141">
        <f>Q180*H180</f>
        <v>0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79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720</v>
      </c>
    </row>
    <row r="181" spans="2:65" s="1" customFormat="1" ht="19.5">
      <c r="B181" s="33"/>
      <c r="D181" s="145" t="s">
        <v>169</v>
      </c>
      <c r="F181" s="146" t="s">
        <v>210</v>
      </c>
      <c r="I181" s="147"/>
      <c r="L181" s="33"/>
      <c r="M181" s="148"/>
      <c r="T181" s="54"/>
      <c r="AT181" s="18" t="s">
        <v>169</v>
      </c>
      <c r="AU181" s="18" t="s">
        <v>79</v>
      </c>
    </row>
    <row r="182" spans="2:65" s="12" customFormat="1" ht="11.25">
      <c r="B182" s="149"/>
      <c r="D182" s="145" t="s">
        <v>171</v>
      </c>
      <c r="E182" s="150" t="s">
        <v>19</v>
      </c>
      <c r="F182" s="151" t="s">
        <v>721</v>
      </c>
      <c r="H182" s="152">
        <v>325</v>
      </c>
      <c r="I182" s="153"/>
      <c r="L182" s="149"/>
      <c r="M182" s="154"/>
      <c r="T182" s="155"/>
      <c r="AT182" s="150" t="s">
        <v>171</v>
      </c>
      <c r="AU182" s="150" t="s">
        <v>79</v>
      </c>
      <c r="AV182" s="12" t="s">
        <v>79</v>
      </c>
      <c r="AW182" s="12" t="s">
        <v>31</v>
      </c>
      <c r="AX182" s="12" t="s">
        <v>77</v>
      </c>
      <c r="AY182" s="150" t="s">
        <v>160</v>
      </c>
    </row>
    <row r="183" spans="2:65" s="15" customFormat="1" ht="11.25">
      <c r="B183" s="180"/>
      <c r="D183" s="145" t="s">
        <v>171</v>
      </c>
      <c r="E183" s="181" t="s">
        <v>19</v>
      </c>
      <c r="F183" s="182" t="s">
        <v>722</v>
      </c>
      <c r="H183" s="181" t="s">
        <v>19</v>
      </c>
      <c r="I183" s="183"/>
      <c r="L183" s="180"/>
      <c r="M183" s="184"/>
      <c r="T183" s="185"/>
      <c r="AT183" s="181" t="s">
        <v>171</v>
      </c>
      <c r="AU183" s="181" t="s">
        <v>79</v>
      </c>
      <c r="AV183" s="15" t="s">
        <v>77</v>
      </c>
      <c r="AW183" s="15" t="s">
        <v>31</v>
      </c>
      <c r="AX183" s="15" t="s">
        <v>69</v>
      </c>
      <c r="AY183" s="181" t="s">
        <v>160</v>
      </c>
    </row>
    <row r="184" spans="2:65" s="15" customFormat="1" ht="11.25">
      <c r="B184" s="180"/>
      <c r="D184" s="145" t="s">
        <v>171</v>
      </c>
      <c r="E184" s="181" t="s">
        <v>19</v>
      </c>
      <c r="F184" s="182" t="s">
        <v>723</v>
      </c>
      <c r="H184" s="181" t="s">
        <v>19</v>
      </c>
      <c r="I184" s="183"/>
      <c r="L184" s="180"/>
      <c r="M184" s="184"/>
      <c r="T184" s="185"/>
      <c r="AT184" s="181" t="s">
        <v>171</v>
      </c>
      <c r="AU184" s="181" t="s">
        <v>79</v>
      </c>
      <c r="AV184" s="15" t="s">
        <v>77</v>
      </c>
      <c r="AW184" s="15" t="s">
        <v>31</v>
      </c>
      <c r="AX184" s="15" t="s">
        <v>69</v>
      </c>
      <c r="AY184" s="181" t="s">
        <v>160</v>
      </c>
    </row>
    <row r="185" spans="2:65" s="1" customFormat="1" ht="16.5" customHeight="1">
      <c r="B185" s="33"/>
      <c r="C185" s="163" t="s">
        <v>357</v>
      </c>
      <c r="D185" s="163" t="s">
        <v>200</v>
      </c>
      <c r="E185" s="164" t="s">
        <v>724</v>
      </c>
      <c r="F185" s="165" t="s">
        <v>725</v>
      </c>
      <c r="G185" s="166" t="s">
        <v>233</v>
      </c>
      <c r="H185" s="167">
        <v>22.04</v>
      </c>
      <c r="I185" s="168"/>
      <c r="J185" s="169">
        <f>ROUND(I185*H185,2)</f>
        <v>0</v>
      </c>
      <c r="K185" s="165" t="s">
        <v>19</v>
      </c>
      <c r="L185" s="170"/>
      <c r="M185" s="171" t="s">
        <v>19</v>
      </c>
      <c r="N185" s="172" t="s">
        <v>40</v>
      </c>
      <c r="P185" s="141">
        <f>O185*H185</f>
        <v>0</v>
      </c>
      <c r="Q185" s="141">
        <v>1</v>
      </c>
      <c r="R185" s="141">
        <f>Q185*H185</f>
        <v>22.04</v>
      </c>
      <c r="S185" s="141">
        <v>0</v>
      </c>
      <c r="T185" s="142">
        <f>S185*H185</f>
        <v>0</v>
      </c>
      <c r="AR185" s="143" t="s">
        <v>204</v>
      </c>
      <c r="AT185" s="143" t="s">
        <v>200</v>
      </c>
      <c r="AU185" s="143" t="s">
        <v>79</v>
      </c>
      <c r="AY185" s="18" t="s">
        <v>160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77</v>
      </c>
      <c r="BK185" s="144">
        <f>ROUND(I185*H185,2)</f>
        <v>0</v>
      </c>
      <c r="BL185" s="18" t="s">
        <v>167</v>
      </c>
      <c r="BM185" s="143" t="s">
        <v>726</v>
      </c>
    </row>
    <row r="186" spans="2:65" s="1" customFormat="1" ht="11.25">
      <c r="B186" s="33"/>
      <c r="D186" s="145" t="s">
        <v>169</v>
      </c>
      <c r="F186" s="146" t="s">
        <v>725</v>
      </c>
      <c r="I186" s="147"/>
      <c r="L186" s="33"/>
      <c r="M186" s="148"/>
      <c r="T186" s="54"/>
      <c r="AT186" s="18" t="s">
        <v>169</v>
      </c>
      <c r="AU186" s="18" t="s">
        <v>79</v>
      </c>
    </row>
    <row r="187" spans="2:65" s="12" customFormat="1" ht="11.25">
      <c r="B187" s="149"/>
      <c r="D187" s="145" t="s">
        <v>171</v>
      </c>
      <c r="E187" s="150" t="s">
        <v>19</v>
      </c>
      <c r="F187" s="151" t="s">
        <v>727</v>
      </c>
      <c r="H187" s="152">
        <v>22.04</v>
      </c>
      <c r="I187" s="153"/>
      <c r="L187" s="149"/>
      <c r="M187" s="154"/>
      <c r="T187" s="155"/>
      <c r="AT187" s="150" t="s">
        <v>171</v>
      </c>
      <c r="AU187" s="150" t="s">
        <v>79</v>
      </c>
      <c r="AV187" s="12" t="s">
        <v>79</v>
      </c>
      <c r="AW187" s="12" t="s">
        <v>31</v>
      </c>
      <c r="AX187" s="12" t="s">
        <v>77</v>
      </c>
      <c r="AY187" s="150" t="s">
        <v>160</v>
      </c>
    </row>
    <row r="188" spans="2:65" s="1" customFormat="1" ht="16.5" customHeight="1">
      <c r="B188" s="33"/>
      <c r="C188" s="132" t="s">
        <v>363</v>
      </c>
      <c r="D188" s="132" t="s">
        <v>162</v>
      </c>
      <c r="E188" s="133" t="s">
        <v>521</v>
      </c>
      <c r="F188" s="134" t="s">
        <v>522</v>
      </c>
      <c r="G188" s="135" t="s">
        <v>298</v>
      </c>
      <c r="H188" s="136">
        <v>83</v>
      </c>
      <c r="I188" s="137"/>
      <c r="J188" s="138">
        <f>ROUND(I188*H188,2)</f>
        <v>0</v>
      </c>
      <c r="K188" s="134" t="s">
        <v>166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167</v>
      </c>
      <c r="AT188" s="143" t="s">
        <v>162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728</v>
      </c>
    </row>
    <row r="189" spans="2:65" s="1" customFormat="1" ht="19.5">
      <c r="B189" s="33"/>
      <c r="D189" s="145" t="s">
        <v>169</v>
      </c>
      <c r="F189" s="146" t="s">
        <v>524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729</v>
      </c>
      <c r="H190" s="152">
        <v>53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69</v>
      </c>
      <c r="AY190" s="150" t="s">
        <v>160</v>
      </c>
    </row>
    <row r="191" spans="2:65" s="12" customFormat="1" ht="11.25">
      <c r="B191" s="149"/>
      <c r="D191" s="145" t="s">
        <v>171</v>
      </c>
      <c r="E191" s="150" t="s">
        <v>19</v>
      </c>
      <c r="F191" s="151" t="s">
        <v>730</v>
      </c>
      <c r="H191" s="152">
        <v>30</v>
      </c>
      <c r="I191" s="153"/>
      <c r="L191" s="149"/>
      <c r="M191" s="154"/>
      <c r="T191" s="155"/>
      <c r="AT191" s="150" t="s">
        <v>171</v>
      </c>
      <c r="AU191" s="150" t="s">
        <v>79</v>
      </c>
      <c r="AV191" s="12" t="s">
        <v>79</v>
      </c>
      <c r="AW191" s="12" t="s">
        <v>31</v>
      </c>
      <c r="AX191" s="12" t="s">
        <v>69</v>
      </c>
      <c r="AY191" s="150" t="s">
        <v>160</v>
      </c>
    </row>
    <row r="192" spans="2:65" s="13" customFormat="1" ht="11.25">
      <c r="B192" s="156"/>
      <c r="D192" s="145" t="s">
        <v>171</v>
      </c>
      <c r="E192" s="157" t="s">
        <v>19</v>
      </c>
      <c r="F192" s="158" t="s">
        <v>184</v>
      </c>
      <c r="H192" s="159">
        <v>83</v>
      </c>
      <c r="I192" s="160"/>
      <c r="L192" s="156"/>
      <c r="M192" s="161"/>
      <c r="T192" s="162"/>
      <c r="AT192" s="157" t="s">
        <v>171</v>
      </c>
      <c r="AU192" s="157" t="s">
        <v>79</v>
      </c>
      <c r="AV192" s="13" t="s">
        <v>167</v>
      </c>
      <c r="AW192" s="13" t="s">
        <v>31</v>
      </c>
      <c r="AX192" s="13" t="s">
        <v>77</v>
      </c>
      <c r="AY192" s="157" t="s">
        <v>160</v>
      </c>
    </row>
    <row r="193" spans="2:65" s="1" customFormat="1" ht="16.5" customHeight="1">
      <c r="B193" s="33"/>
      <c r="C193" s="132" t="s">
        <v>373</v>
      </c>
      <c r="D193" s="132" t="s">
        <v>162</v>
      </c>
      <c r="E193" s="133" t="s">
        <v>731</v>
      </c>
      <c r="F193" s="134" t="s">
        <v>732</v>
      </c>
      <c r="G193" s="135" t="s">
        <v>298</v>
      </c>
      <c r="H193" s="136">
        <v>90</v>
      </c>
      <c r="I193" s="137"/>
      <c r="J193" s="138">
        <f>ROUND(I193*H193,2)</f>
        <v>0</v>
      </c>
      <c r="K193" s="134" t="s">
        <v>166</v>
      </c>
      <c r="L193" s="33"/>
      <c r="M193" s="139" t="s">
        <v>19</v>
      </c>
      <c r="N193" s="140" t="s">
        <v>40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167</v>
      </c>
      <c r="AT193" s="143" t="s">
        <v>162</v>
      </c>
      <c r="AU193" s="143" t="s">
        <v>79</v>
      </c>
      <c r="AY193" s="18" t="s">
        <v>160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77</v>
      </c>
      <c r="BK193" s="144">
        <f>ROUND(I193*H193,2)</f>
        <v>0</v>
      </c>
      <c r="BL193" s="18" t="s">
        <v>167</v>
      </c>
      <c r="BM193" s="143" t="s">
        <v>733</v>
      </c>
    </row>
    <row r="194" spans="2:65" s="1" customFormat="1" ht="19.5">
      <c r="B194" s="33"/>
      <c r="D194" s="145" t="s">
        <v>169</v>
      </c>
      <c r="F194" s="146" t="s">
        <v>734</v>
      </c>
      <c r="I194" s="147"/>
      <c r="L194" s="33"/>
      <c r="M194" s="148"/>
      <c r="T194" s="54"/>
      <c r="AT194" s="18" t="s">
        <v>169</v>
      </c>
      <c r="AU194" s="18" t="s">
        <v>79</v>
      </c>
    </row>
    <row r="195" spans="2:65" s="12" customFormat="1" ht="11.25">
      <c r="B195" s="149"/>
      <c r="D195" s="145" t="s">
        <v>171</v>
      </c>
      <c r="E195" s="150" t="s">
        <v>19</v>
      </c>
      <c r="F195" s="151" t="s">
        <v>735</v>
      </c>
      <c r="H195" s="152">
        <v>90</v>
      </c>
      <c r="I195" s="153"/>
      <c r="L195" s="149"/>
      <c r="M195" s="154"/>
      <c r="T195" s="155"/>
      <c r="AT195" s="150" t="s">
        <v>171</v>
      </c>
      <c r="AU195" s="150" t="s">
        <v>79</v>
      </c>
      <c r="AV195" s="12" t="s">
        <v>79</v>
      </c>
      <c r="AW195" s="12" t="s">
        <v>31</v>
      </c>
      <c r="AX195" s="12" t="s">
        <v>69</v>
      </c>
      <c r="AY195" s="150" t="s">
        <v>160</v>
      </c>
    </row>
    <row r="196" spans="2:65" s="13" customFormat="1" ht="11.25">
      <c r="B196" s="156"/>
      <c r="D196" s="145" t="s">
        <v>171</v>
      </c>
      <c r="E196" s="157" t="s">
        <v>19</v>
      </c>
      <c r="F196" s="158" t="s">
        <v>184</v>
      </c>
      <c r="H196" s="159">
        <v>90</v>
      </c>
      <c r="I196" s="160"/>
      <c r="L196" s="156"/>
      <c r="M196" s="161"/>
      <c r="T196" s="162"/>
      <c r="AT196" s="157" t="s">
        <v>171</v>
      </c>
      <c r="AU196" s="157" t="s">
        <v>79</v>
      </c>
      <c r="AV196" s="13" t="s">
        <v>167</v>
      </c>
      <c r="AW196" s="13" t="s">
        <v>31</v>
      </c>
      <c r="AX196" s="13" t="s">
        <v>77</v>
      </c>
      <c r="AY196" s="157" t="s">
        <v>160</v>
      </c>
    </row>
    <row r="197" spans="2:65" s="1" customFormat="1" ht="16.5" customHeight="1">
      <c r="B197" s="33"/>
      <c r="C197" s="132" t="s">
        <v>378</v>
      </c>
      <c r="D197" s="132" t="s">
        <v>162</v>
      </c>
      <c r="E197" s="133" t="s">
        <v>736</v>
      </c>
      <c r="F197" s="134" t="s">
        <v>737</v>
      </c>
      <c r="G197" s="135" t="s">
        <v>298</v>
      </c>
      <c r="H197" s="136">
        <v>110</v>
      </c>
      <c r="I197" s="137"/>
      <c r="J197" s="138">
        <f>ROUND(I197*H197,2)</f>
        <v>0</v>
      </c>
      <c r="K197" s="134" t="s">
        <v>166</v>
      </c>
      <c r="L197" s="33"/>
      <c r="M197" s="139" t="s">
        <v>19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167</v>
      </c>
      <c r="AT197" s="143" t="s">
        <v>162</v>
      </c>
      <c r="AU197" s="143" t="s">
        <v>79</v>
      </c>
      <c r="AY197" s="18" t="s">
        <v>160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77</v>
      </c>
      <c r="BK197" s="144">
        <f>ROUND(I197*H197,2)</f>
        <v>0</v>
      </c>
      <c r="BL197" s="18" t="s">
        <v>167</v>
      </c>
      <c r="BM197" s="143" t="s">
        <v>738</v>
      </c>
    </row>
    <row r="198" spans="2:65" s="1" customFormat="1" ht="19.5">
      <c r="B198" s="33"/>
      <c r="D198" s="145" t="s">
        <v>169</v>
      </c>
      <c r="F198" s="146" t="s">
        <v>739</v>
      </c>
      <c r="I198" s="147"/>
      <c r="L198" s="33"/>
      <c r="M198" s="148"/>
      <c r="T198" s="54"/>
      <c r="AT198" s="18" t="s">
        <v>169</v>
      </c>
      <c r="AU198" s="18" t="s">
        <v>79</v>
      </c>
    </row>
    <row r="199" spans="2:65" s="1" customFormat="1" ht="16.5" customHeight="1">
      <c r="B199" s="33"/>
      <c r="C199" s="163" t="s">
        <v>384</v>
      </c>
      <c r="D199" s="163" t="s">
        <v>200</v>
      </c>
      <c r="E199" s="164" t="s">
        <v>740</v>
      </c>
      <c r="F199" s="165" t="s">
        <v>741</v>
      </c>
      <c r="G199" s="166" t="s">
        <v>313</v>
      </c>
      <c r="H199" s="167">
        <v>111</v>
      </c>
      <c r="I199" s="168"/>
      <c r="J199" s="169">
        <f>ROUND(I199*H199,2)</f>
        <v>0</v>
      </c>
      <c r="K199" s="165" t="s">
        <v>166</v>
      </c>
      <c r="L199" s="170"/>
      <c r="M199" s="171" t="s">
        <v>19</v>
      </c>
      <c r="N199" s="172" t="s">
        <v>40</v>
      </c>
      <c r="P199" s="141">
        <f>O199*H199</f>
        <v>0</v>
      </c>
      <c r="Q199" s="141">
        <v>0.19500000000000001</v>
      </c>
      <c r="R199" s="141">
        <f>Q199*H199</f>
        <v>21.645</v>
      </c>
      <c r="S199" s="141">
        <v>0</v>
      </c>
      <c r="T199" s="142">
        <f>S199*H199</f>
        <v>0</v>
      </c>
      <c r="AR199" s="143" t="s">
        <v>204</v>
      </c>
      <c r="AT199" s="143" t="s">
        <v>200</v>
      </c>
      <c r="AU199" s="143" t="s">
        <v>79</v>
      </c>
      <c r="AY199" s="18" t="s">
        <v>160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77</v>
      </c>
      <c r="BK199" s="144">
        <f>ROUND(I199*H199,2)</f>
        <v>0</v>
      </c>
      <c r="BL199" s="18" t="s">
        <v>167</v>
      </c>
      <c r="BM199" s="143" t="s">
        <v>742</v>
      </c>
    </row>
    <row r="200" spans="2:65" s="1" customFormat="1" ht="11.25">
      <c r="B200" s="33"/>
      <c r="D200" s="145" t="s">
        <v>169</v>
      </c>
      <c r="F200" s="146" t="s">
        <v>741</v>
      </c>
      <c r="I200" s="147"/>
      <c r="L200" s="33"/>
      <c r="M200" s="148"/>
      <c r="T200" s="54"/>
      <c r="AT200" s="18" t="s">
        <v>169</v>
      </c>
      <c r="AU200" s="18" t="s">
        <v>79</v>
      </c>
    </row>
    <row r="201" spans="2:65" s="1" customFormat="1" ht="16.5" customHeight="1">
      <c r="B201" s="33"/>
      <c r="C201" s="163" t="s">
        <v>390</v>
      </c>
      <c r="D201" s="163" t="s">
        <v>200</v>
      </c>
      <c r="E201" s="164" t="s">
        <v>743</v>
      </c>
      <c r="F201" s="165" t="s">
        <v>744</v>
      </c>
      <c r="G201" s="166" t="s">
        <v>313</v>
      </c>
      <c r="H201" s="167">
        <v>110</v>
      </c>
      <c r="I201" s="168"/>
      <c r="J201" s="169">
        <f>ROUND(I201*H201,2)</f>
        <v>0</v>
      </c>
      <c r="K201" s="165" t="s">
        <v>166</v>
      </c>
      <c r="L201" s="170"/>
      <c r="M201" s="171" t="s">
        <v>19</v>
      </c>
      <c r="N201" s="172" t="s">
        <v>40</v>
      </c>
      <c r="P201" s="141">
        <f>O201*H201</f>
        <v>0</v>
      </c>
      <c r="Q201" s="141">
        <v>0.14899999999999999</v>
      </c>
      <c r="R201" s="141">
        <f>Q201*H201</f>
        <v>16.39</v>
      </c>
      <c r="S201" s="141">
        <v>0</v>
      </c>
      <c r="T201" s="142">
        <f>S201*H201</f>
        <v>0</v>
      </c>
      <c r="AR201" s="143" t="s">
        <v>204</v>
      </c>
      <c r="AT201" s="143" t="s">
        <v>200</v>
      </c>
      <c r="AU201" s="143" t="s">
        <v>79</v>
      </c>
      <c r="AY201" s="18" t="s">
        <v>160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77</v>
      </c>
      <c r="BK201" s="144">
        <f>ROUND(I201*H201,2)</f>
        <v>0</v>
      </c>
      <c r="BL201" s="18" t="s">
        <v>167</v>
      </c>
      <c r="BM201" s="143" t="s">
        <v>745</v>
      </c>
    </row>
    <row r="202" spans="2:65" s="1" customFormat="1" ht="11.25">
      <c r="B202" s="33"/>
      <c r="D202" s="145" t="s">
        <v>169</v>
      </c>
      <c r="F202" s="146" t="s">
        <v>744</v>
      </c>
      <c r="I202" s="147"/>
      <c r="L202" s="33"/>
      <c r="M202" s="148"/>
      <c r="T202" s="54"/>
      <c r="AT202" s="18" t="s">
        <v>169</v>
      </c>
      <c r="AU202" s="18" t="s">
        <v>79</v>
      </c>
    </row>
    <row r="203" spans="2:65" s="1" customFormat="1" ht="16.5" customHeight="1">
      <c r="B203" s="33"/>
      <c r="C203" s="163" t="s">
        <v>399</v>
      </c>
      <c r="D203" s="163" t="s">
        <v>200</v>
      </c>
      <c r="E203" s="164" t="s">
        <v>746</v>
      </c>
      <c r="F203" s="165" t="s">
        <v>747</v>
      </c>
      <c r="G203" s="166" t="s">
        <v>313</v>
      </c>
      <c r="H203" s="167">
        <v>106</v>
      </c>
      <c r="I203" s="168"/>
      <c r="J203" s="169">
        <f>ROUND(I203*H203,2)</f>
        <v>0</v>
      </c>
      <c r="K203" s="165" t="s">
        <v>166</v>
      </c>
      <c r="L203" s="170"/>
      <c r="M203" s="171" t="s">
        <v>19</v>
      </c>
      <c r="N203" s="172" t="s">
        <v>40</v>
      </c>
      <c r="P203" s="141">
        <f>O203*H203</f>
        <v>0</v>
      </c>
      <c r="Q203" s="141">
        <v>0.51</v>
      </c>
      <c r="R203" s="141">
        <f>Q203*H203</f>
        <v>54.06</v>
      </c>
      <c r="S203" s="141">
        <v>0</v>
      </c>
      <c r="T203" s="142">
        <f>S203*H203</f>
        <v>0</v>
      </c>
      <c r="AR203" s="143" t="s">
        <v>204</v>
      </c>
      <c r="AT203" s="143" t="s">
        <v>200</v>
      </c>
      <c r="AU203" s="143" t="s">
        <v>79</v>
      </c>
      <c r="AY203" s="18" t="s">
        <v>160</v>
      </c>
      <c r="BE203" s="144">
        <f>IF(N203="základní",J203,0)</f>
        <v>0</v>
      </c>
      <c r="BF203" s="144">
        <f>IF(N203="snížená",J203,0)</f>
        <v>0</v>
      </c>
      <c r="BG203" s="144">
        <f>IF(N203="zákl. přenesená",J203,0)</f>
        <v>0</v>
      </c>
      <c r="BH203" s="144">
        <f>IF(N203="sníž. přenesená",J203,0)</f>
        <v>0</v>
      </c>
      <c r="BI203" s="144">
        <f>IF(N203="nulová",J203,0)</f>
        <v>0</v>
      </c>
      <c r="BJ203" s="18" t="s">
        <v>77</v>
      </c>
      <c r="BK203" s="144">
        <f>ROUND(I203*H203,2)</f>
        <v>0</v>
      </c>
      <c r="BL203" s="18" t="s">
        <v>167</v>
      </c>
      <c r="BM203" s="143" t="s">
        <v>748</v>
      </c>
    </row>
    <row r="204" spans="2:65" s="1" customFormat="1" ht="11.25">
      <c r="B204" s="33"/>
      <c r="D204" s="145" t="s">
        <v>169</v>
      </c>
      <c r="F204" s="146" t="s">
        <v>747</v>
      </c>
      <c r="I204" s="147"/>
      <c r="L204" s="33"/>
      <c r="M204" s="148"/>
      <c r="T204" s="54"/>
      <c r="AT204" s="18" t="s">
        <v>169</v>
      </c>
      <c r="AU204" s="18" t="s">
        <v>79</v>
      </c>
    </row>
    <row r="205" spans="2:65" s="1" customFormat="1" ht="16.5" customHeight="1">
      <c r="B205" s="33"/>
      <c r="C205" s="163" t="s">
        <v>403</v>
      </c>
      <c r="D205" s="163" t="s">
        <v>200</v>
      </c>
      <c r="E205" s="164" t="s">
        <v>749</v>
      </c>
      <c r="F205" s="165" t="s">
        <v>750</v>
      </c>
      <c r="G205" s="166" t="s">
        <v>313</v>
      </c>
      <c r="H205" s="167">
        <v>2</v>
      </c>
      <c r="I205" s="168"/>
      <c r="J205" s="169">
        <f>ROUND(I205*H205,2)</f>
        <v>0</v>
      </c>
      <c r="K205" s="165" t="s">
        <v>166</v>
      </c>
      <c r="L205" s="170"/>
      <c r="M205" s="171" t="s">
        <v>19</v>
      </c>
      <c r="N205" s="172" t="s">
        <v>40</v>
      </c>
      <c r="P205" s="141">
        <f>O205*H205</f>
        <v>0</v>
      </c>
      <c r="Q205" s="141">
        <v>0.51</v>
      </c>
      <c r="R205" s="141">
        <f>Q205*H205</f>
        <v>1.02</v>
      </c>
      <c r="S205" s="141">
        <v>0</v>
      </c>
      <c r="T205" s="142">
        <f>S205*H205</f>
        <v>0</v>
      </c>
      <c r="AR205" s="143" t="s">
        <v>204</v>
      </c>
      <c r="AT205" s="143" t="s">
        <v>200</v>
      </c>
      <c r="AU205" s="143" t="s">
        <v>79</v>
      </c>
      <c r="AY205" s="18" t="s">
        <v>160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77</v>
      </c>
      <c r="BK205" s="144">
        <f>ROUND(I205*H205,2)</f>
        <v>0</v>
      </c>
      <c r="BL205" s="18" t="s">
        <v>167</v>
      </c>
      <c r="BM205" s="143" t="s">
        <v>751</v>
      </c>
    </row>
    <row r="206" spans="2:65" s="1" customFormat="1" ht="11.25">
      <c r="B206" s="33"/>
      <c r="D206" s="145" t="s">
        <v>169</v>
      </c>
      <c r="F206" s="146" t="s">
        <v>750</v>
      </c>
      <c r="I206" s="147"/>
      <c r="L206" s="33"/>
      <c r="M206" s="148"/>
      <c r="T206" s="54"/>
      <c r="AT206" s="18" t="s">
        <v>169</v>
      </c>
      <c r="AU206" s="18" t="s">
        <v>79</v>
      </c>
    </row>
    <row r="207" spans="2:65" s="1" customFormat="1" ht="16.5" customHeight="1">
      <c r="B207" s="33"/>
      <c r="C207" s="163" t="s">
        <v>406</v>
      </c>
      <c r="D207" s="163" t="s">
        <v>200</v>
      </c>
      <c r="E207" s="164" t="s">
        <v>752</v>
      </c>
      <c r="F207" s="165" t="s">
        <v>753</v>
      </c>
      <c r="G207" s="166" t="s">
        <v>313</v>
      </c>
      <c r="H207" s="167">
        <v>1</v>
      </c>
      <c r="I207" s="168"/>
      <c r="J207" s="169">
        <f>ROUND(I207*H207,2)</f>
        <v>0</v>
      </c>
      <c r="K207" s="165" t="s">
        <v>166</v>
      </c>
      <c r="L207" s="170"/>
      <c r="M207" s="171" t="s">
        <v>19</v>
      </c>
      <c r="N207" s="172" t="s">
        <v>40</v>
      </c>
      <c r="P207" s="141">
        <f>O207*H207</f>
        <v>0</v>
      </c>
      <c r="Q207" s="141">
        <v>0.51</v>
      </c>
      <c r="R207" s="141">
        <f>Q207*H207</f>
        <v>0.51</v>
      </c>
      <c r="S207" s="141">
        <v>0</v>
      </c>
      <c r="T207" s="142">
        <f>S207*H207</f>
        <v>0</v>
      </c>
      <c r="AR207" s="143" t="s">
        <v>204</v>
      </c>
      <c r="AT207" s="143" t="s">
        <v>200</v>
      </c>
      <c r="AU207" s="143" t="s">
        <v>79</v>
      </c>
      <c r="AY207" s="18" t="s">
        <v>160</v>
      </c>
      <c r="BE207" s="144">
        <f>IF(N207="základní",J207,0)</f>
        <v>0</v>
      </c>
      <c r="BF207" s="144">
        <f>IF(N207="snížená",J207,0)</f>
        <v>0</v>
      </c>
      <c r="BG207" s="144">
        <f>IF(N207="zákl. přenesená",J207,0)</f>
        <v>0</v>
      </c>
      <c r="BH207" s="144">
        <f>IF(N207="sníž. přenesená",J207,0)</f>
        <v>0</v>
      </c>
      <c r="BI207" s="144">
        <f>IF(N207="nulová",J207,0)</f>
        <v>0</v>
      </c>
      <c r="BJ207" s="18" t="s">
        <v>77</v>
      </c>
      <c r="BK207" s="144">
        <f>ROUND(I207*H207,2)</f>
        <v>0</v>
      </c>
      <c r="BL207" s="18" t="s">
        <v>167</v>
      </c>
      <c r="BM207" s="143" t="s">
        <v>754</v>
      </c>
    </row>
    <row r="208" spans="2:65" s="1" customFormat="1" ht="11.25">
      <c r="B208" s="33"/>
      <c r="D208" s="145" t="s">
        <v>169</v>
      </c>
      <c r="F208" s="146" t="s">
        <v>753</v>
      </c>
      <c r="I208" s="147"/>
      <c r="L208" s="33"/>
      <c r="M208" s="148"/>
      <c r="T208" s="54"/>
      <c r="AT208" s="18" t="s">
        <v>169</v>
      </c>
      <c r="AU208" s="18" t="s">
        <v>79</v>
      </c>
    </row>
    <row r="209" spans="2:65" s="1" customFormat="1" ht="16.5" customHeight="1">
      <c r="B209" s="33"/>
      <c r="C209" s="163" t="s">
        <v>409</v>
      </c>
      <c r="D209" s="163" t="s">
        <v>200</v>
      </c>
      <c r="E209" s="164" t="s">
        <v>755</v>
      </c>
      <c r="F209" s="165" t="s">
        <v>756</v>
      </c>
      <c r="G209" s="166" t="s">
        <v>313</v>
      </c>
      <c r="H209" s="167">
        <v>1</v>
      </c>
      <c r="I209" s="168"/>
      <c r="J209" s="169">
        <f>ROUND(I209*H209,2)</f>
        <v>0</v>
      </c>
      <c r="K209" s="165" t="s">
        <v>166</v>
      </c>
      <c r="L209" s="170"/>
      <c r="M209" s="171" t="s">
        <v>19</v>
      </c>
      <c r="N209" s="172" t="s">
        <v>40</v>
      </c>
      <c r="P209" s="141">
        <f>O209*H209</f>
        <v>0</v>
      </c>
      <c r="Q209" s="141">
        <v>0.51</v>
      </c>
      <c r="R209" s="141">
        <f>Q209*H209</f>
        <v>0.51</v>
      </c>
      <c r="S209" s="141">
        <v>0</v>
      </c>
      <c r="T209" s="142">
        <f>S209*H209</f>
        <v>0</v>
      </c>
      <c r="AR209" s="143" t="s">
        <v>204</v>
      </c>
      <c r="AT209" s="143" t="s">
        <v>200</v>
      </c>
      <c r="AU209" s="143" t="s">
        <v>79</v>
      </c>
      <c r="AY209" s="18" t="s">
        <v>160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77</v>
      </c>
      <c r="BK209" s="144">
        <f>ROUND(I209*H209,2)</f>
        <v>0</v>
      </c>
      <c r="BL209" s="18" t="s">
        <v>167</v>
      </c>
      <c r="BM209" s="143" t="s">
        <v>757</v>
      </c>
    </row>
    <row r="210" spans="2:65" s="1" customFormat="1" ht="11.25">
      <c r="B210" s="33"/>
      <c r="D210" s="145" t="s">
        <v>169</v>
      </c>
      <c r="F210" s="146" t="s">
        <v>756</v>
      </c>
      <c r="I210" s="147"/>
      <c r="L210" s="33"/>
      <c r="M210" s="148"/>
      <c r="T210" s="54"/>
      <c r="AT210" s="18" t="s">
        <v>169</v>
      </c>
      <c r="AU210" s="18" t="s">
        <v>79</v>
      </c>
    </row>
    <row r="211" spans="2:65" s="1" customFormat="1" ht="16.5" customHeight="1">
      <c r="B211" s="33"/>
      <c r="C211" s="163" t="s">
        <v>415</v>
      </c>
      <c r="D211" s="163" t="s">
        <v>200</v>
      </c>
      <c r="E211" s="164" t="s">
        <v>758</v>
      </c>
      <c r="F211" s="165" t="s">
        <v>759</v>
      </c>
      <c r="G211" s="166" t="s">
        <v>313</v>
      </c>
      <c r="H211" s="167">
        <v>330</v>
      </c>
      <c r="I211" s="168"/>
      <c r="J211" s="169">
        <f>ROUND(I211*H211,2)</f>
        <v>0</v>
      </c>
      <c r="K211" s="165" t="s">
        <v>166</v>
      </c>
      <c r="L211" s="170"/>
      <c r="M211" s="171" t="s">
        <v>19</v>
      </c>
      <c r="N211" s="172" t="s">
        <v>40</v>
      </c>
      <c r="P211" s="141">
        <f>O211*H211</f>
        <v>0</v>
      </c>
      <c r="Q211" s="141">
        <v>4.7E-2</v>
      </c>
      <c r="R211" s="141">
        <f>Q211*H211</f>
        <v>15.51</v>
      </c>
      <c r="S211" s="141">
        <v>0</v>
      </c>
      <c r="T211" s="142">
        <f>S211*H211</f>
        <v>0</v>
      </c>
      <c r="AR211" s="143" t="s">
        <v>204</v>
      </c>
      <c r="AT211" s="143" t="s">
        <v>200</v>
      </c>
      <c r="AU211" s="143" t="s">
        <v>79</v>
      </c>
      <c r="AY211" s="18" t="s">
        <v>160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8" t="s">
        <v>77</v>
      </c>
      <c r="BK211" s="144">
        <f>ROUND(I211*H211,2)</f>
        <v>0</v>
      </c>
      <c r="BL211" s="18" t="s">
        <v>167</v>
      </c>
      <c r="BM211" s="143" t="s">
        <v>760</v>
      </c>
    </row>
    <row r="212" spans="2:65" s="1" customFormat="1" ht="11.25">
      <c r="B212" s="33"/>
      <c r="D212" s="145" t="s">
        <v>169</v>
      </c>
      <c r="F212" s="146" t="s">
        <v>759</v>
      </c>
      <c r="I212" s="147"/>
      <c r="L212" s="33"/>
      <c r="M212" s="148"/>
      <c r="T212" s="54"/>
      <c r="AT212" s="18" t="s">
        <v>169</v>
      </c>
      <c r="AU212" s="18" t="s">
        <v>79</v>
      </c>
    </row>
    <row r="213" spans="2:65" s="1" customFormat="1" ht="16.5" customHeight="1">
      <c r="B213" s="33"/>
      <c r="C213" s="163" t="s">
        <v>420</v>
      </c>
      <c r="D213" s="163" t="s">
        <v>200</v>
      </c>
      <c r="E213" s="164" t="s">
        <v>654</v>
      </c>
      <c r="F213" s="165" t="s">
        <v>655</v>
      </c>
      <c r="G213" s="166" t="s">
        <v>165</v>
      </c>
      <c r="H213" s="167">
        <v>8.25</v>
      </c>
      <c r="I213" s="168"/>
      <c r="J213" s="169">
        <f>ROUND(I213*H213,2)</f>
        <v>0</v>
      </c>
      <c r="K213" s="165" t="s">
        <v>166</v>
      </c>
      <c r="L213" s="170"/>
      <c r="M213" s="171" t="s">
        <v>19</v>
      </c>
      <c r="N213" s="172" t="s">
        <v>40</v>
      </c>
      <c r="P213" s="141">
        <f>O213*H213</f>
        <v>0</v>
      </c>
      <c r="Q213" s="141">
        <v>2.4289999999999998</v>
      </c>
      <c r="R213" s="141">
        <f>Q213*H213</f>
        <v>20.039249999999999</v>
      </c>
      <c r="S213" s="141">
        <v>0</v>
      </c>
      <c r="T213" s="142">
        <f>S213*H213</f>
        <v>0</v>
      </c>
      <c r="AR213" s="143" t="s">
        <v>204</v>
      </c>
      <c r="AT213" s="143" t="s">
        <v>200</v>
      </c>
      <c r="AU213" s="143" t="s">
        <v>79</v>
      </c>
      <c r="AY213" s="18" t="s">
        <v>160</v>
      </c>
      <c r="BE213" s="144">
        <f>IF(N213="základní",J213,0)</f>
        <v>0</v>
      </c>
      <c r="BF213" s="144">
        <f>IF(N213="snížená",J213,0)</f>
        <v>0</v>
      </c>
      <c r="BG213" s="144">
        <f>IF(N213="zákl. přenesená",J213,0)</f>
        <v>0</v>
      </c>
      <c r="BH213" s="144">
        <f>IF(N213="sníž. přenesená",J213,0)</f>
        <v>0</v>
      </c>
      <c r="BI213" s="144">
        <f>IF(N213="nulová",J213,0)</f>
        <v>0</v>
      </c>
      <c r="BJ213" s="18" t="s">
        <v>77</v>
      </c>
      <c r="BK213" s="144">
        <f>ROUND(I213*H213,2)</f>
        <v>0</v>
      </c>
      <c r="BL213" s="18" t="s">
        <v>167</v>
      </c>
      <c r="BM213" s="143" t="s">
        <v>761</v>
      </c>
    </row>
    <row r="214" spans="2:65" s="1" customFormat="1" ht="11.25">
      <c r="B214" s="33"/>
      <c r="D214" s="145" t="s">
        <v>169</v>
      </c>
      <c r="F214" s="146" t="s">
        <v>655</v>
      </c>
      <c r="I214" s="147"/>
      <c r="L214" s="33"/>
      <c r="M214" s="148"/>
      <c r="T214" s="54"/>
      <c r="AT214" s="18" t="s">
        <v>169</v>
      </c>
      <c r="AU214" s="18" t="s">
        <v>79</v>
      </c>
    </row>
    <row r="215" spans="2:65" s="15" customFormat="1" ht="11.25">
      <c r="B215" s="180"/>
      <c r="D215" s="145" t="s">
        <v>171</v>
      </c>
      <c r="E215" s="181" t="s">
        <v>19</v>
      </c>
      <c r="F215" s="182" t="s">
        <v>762</v>
      </c>
      <c r="H215" s="181" t="s">
        <v>19</v>
      </c>
      <c r="I215" s="183"/>
      <c r="L215" s="180"/>
      <c r="M215" s="184"/>
      <c r="T215" s="185"/>
      <c r="AT215" s="181" t="s">
        <v>171</v>
      </c>
      <c r="AU215" s="181" t="s">
        <v>79</v>
      </c>
      <c r="AV215" s="15" t="s">
        <v>77</v>
      </c>
      <c r="AW215" s="15" t="s">
        <v>31</v>
      </c>
      <c r="AX215" s="15" t="s">
        <v>69</v>
      </c>
      <c r="AY215" s="181" t="s">
        <v>160</v>
      </c>
    </row>
    <row r="216" spans="2:65" s="12" customFormat="1" ht="11.25">
      <c r="B216" s="149"/>
      <c r="D216" s="145" t="s">
        <v>171</v>
      </c>
      <c r="E216" s="150" t="s">
        <v>19</v>
      </c>
      <c r="F216" s="151" t="s">
        <v>763</v>
      </c>
      <c r="H216" s="152">
        <v>8.25</v>
      </c>
      <c r="I216" s="153"/>
      <c r="L216" s="149"/>
      <c r="M216" s="154"/>
      <c r="T216" s="155"/>
      <c r="AT216" s="150" t="s">
        <v>171</v>
      </c>
      <c r="AU216" s="150" t="s">
        <v>79</v>
      </c>
      <c r="AV216" s="12" t="s">
        <v>79</v>
      </c>
      <c r="AW216" s="12" t="s">
        <v>31</v>
      </c>
      <c r="AX216" s="12" t="s">
        <v>69</v>
      </c>
      <c r="AY216" s="150" t="s">
        <v>160</v>
      </c>
    </row>
    <row r="217" spans="2:65" s="13" customFormat="1" ht="11.25">
      <c r="B217" s="156"/>
      <c r="D217" s="145" t="s">
        <v>171</v>
      </c>
      <c r="E217" s="157" t="s">
        <v>19</v>
      </c>
      <c r="F217" s="158" t="s">
        <v>184</v>
      </c>
      <c r="H217" s="159">
        <v>8.25</v>
      </c>
      <c r="I217" s="160"/>
      <c r="L217" s="156"/>
      <c r="M217" s="161"/>
      <c r="T217" s="162"/>
      <c r="AT217" s="157" t="s">
        <v>171</v>
      </c>
      <c r="AU217" s="157" t="s">
        <v>79</v>
      </c>
      <c r="AV217" s="13" t="s">
        <v>167</v>
      </c>
      <c r="AW217" s="13" t="s">
        <v>31</v>
      </c>
      <c r="AX217" s="13" t="s">
        <v>77</v>
      </c>
      <c r="AY217" s="157" t="s">
        <v>160</v>
      </c>
    </row>
    <row r="218" spans="2:65" s="1" customFormat="1" ht="16.5" customHeight="1">
      <c r="B218" s="33"/>
      <c r="C218" s="163" t="s">
        <v>426</v>
      </c>
      <c r="D218" s="163" t="s">
        <v>200</v>
      </c>
      <c r="E218" s="164" t="s">
        <v>764</v>
      </c>
      <c r="F218" s="165" t="s">
        <v>765</v>
      </c>
      <c r="G218" s="166" t="s">
        <v>233</v>
      </c>
      <c r="H218" s="167">
        <v>0.89400000000000002</v>
      </c>
      <c r="I218" s="168"/>
      <c r="J218" s="169">
        <f>ROUND(I218*H218,2)</f>
        <v>0</v>
      </c>
      <c r="K218" s="165" t="s">
        <v>19</v>
      </c>
      <c r="L218" s="170"/>
      <c r="M218" s="171" t="s">
        <v>19</v>
      </c>
      <c r="N218" s="172" t="s">
        <v>40</v>
      </c>
      <c r="P218" s="141">
        <f>O218*H218</f>
        <v>0</v>
      </c>
      <c r="Q218" s="141">
        <v>1</v>
      </c>
      <c r="R218" s="141">
        <f>Q218*H218</f>
        <v>0.89400000000000002</v>
      </c>
      <c r="S218" s="141">
        <v>0</v>
      </c>
      <c r="T218" s="142">
        <f>S218*H218</f>
        <v>0</v>
      </c>
      <c r="AR218" s="143" t="s">
        <v>204</v>
      </c>
      <c r="AT218" s="143" t="s">
        <v>200</v>
      </c>
      <c r="AU218" s="143" t="s">
        <v>79</v>
      </c>
      <c r="AY218" s="18" t="s">
        <v>160</v>
      </c>
      <c r="BE218" s="144">
        <f>IF(N218="základní",J218,0)</f>
        <v>0</v>
      </c>
      <c r="BF218" s="144">
        <f>IF(N218="snížená",J218,0)</f>
        <v>0</v>
      </c>
      <c r="BG218" s="144">
        <f>IF(N218="zákl. přenesená",J218,0)</f>
        <v>0</v>
      </c>
      <c r="BH218" s="144">
        <f>IF(N218="sníž. přenesená",J218,0)</f>
        <v>0</v>
      </c>
      <c r="BI218" s="144">
        <f>IF(N218="nulová",J218,0)</f>
        <v>0</v>
      </c>
      <c r="BJ218" s="18" t="s">
        <v>77</v>
      </c>
      <c r="BK218" s="144">
        <f>ROUND(I218*H218,2)</f>
        <v>0</v>
      </c>
      <c r="BL218" s="18" t="s">
        <v>167</v>
      </c>
      <c r="BM218" s="143" t="s">
        <v>766</v>
      </c>
    </row>
    <row r="219" spans="2:65" s="1" customFormat="1" ht="11.25">
      <c r="B219" s="33"/>
      <c r="D219" s="145" t="s">
        <v>169</v>
      </c>
      <c r="F219" s="146" t="s">
        <v>765</v>
      </c>
      <c r="I219" s="147"/>
      <c r="L219" s="33"/>
      <c r="M219" s="148"/>
      <c r="T219" s="54"/>
      <c r="AT219" s="18" t="s">
        <v>169</v>
      </c>
      <c r="AU219" s="18" t="s">
        <v>79</v>
      </c>
    </row>
    <row r="220" spans="2:65" s="12" customFormat="1" ht="11.25">
      <c r="B220" s="149"/>
      <c r="D220" s="145" t="s">
        <v>171</v>
      </c>
      <c r="E220" s="150" t="s">
        <v>19</v>
      </c>
      <c r="F220" s="151" t="s">
        <v>767</v>
      </c>
      <c r="H220" s="152">
        <v>0.222</v>
      </c>
      <c r="I220" s="153"/>
      <c r="L220" s="149"/>
      <c r="M220" s="154"/>
      <c r="T220" s="155"/>
      <c r="AT220" s="150" t="s">
        <v>171</v>
      </c>
      <c r="AU220" s="150" t="s">
        <v>79</v>
      </c>
      <c r="AV220" s="12" t="s">
        <v>79</v>
      </c>
      <c r="AW220" s="12" t="s">
        <v>31</v>
      </c>
      <c r="AX220" s="12" t="s">
        <v>69</v>
      </c>
      <c r="AY220" s="150" t="s">
        <v>160</v>
      </c>
    </row>
    <row r="221" spans="2:65" s="12" customFormat="1" ht="11.25">
      <c r="B221" s="149"/>
      <c r="D221" s="145" t="s">
        <v>171</v>
      </c>
      <c r="E221" s="150" t="s">
        <v>19</v>
      </c>
      <c r="F221" s="151" t="s">
        <v>768</v>
      </c>
      <c r="H221" s="152">
        <v>0.67200000000000004</v>
      </c>
      <c r="I221" s="153"/>
      <c r="L221" s="149"/>
      <c r="M221" s="154"/>
      <c r="T221" s="155"/>
      <c r="AT221" s="150" t="s">
        <v>171</v>
      </c>
      <c r="AU221" s="150" t="s">
        <v>79</v>
      </c>
      <c r="AV221" s="12" t="s">
        <v>79</v>
      </c>
      <c r="AW221" s="12" t="s">
        <v>31</v>
      </c>
      <c r="AX221" s="12" t="s">
        <v>69</v>
      </c>
      <c r="AY221" s="150" t="s">
        <v>160</v>
      </c>
    </row>
    <row r="222" spans="2:65" s="13" customFormat="1" ht="11.25">
      <c r="B222" s="156"/>
      <c r="D222" s="145" t="s">
        <v>171</v>
      </c>
      <c r="E222" s="157" t="s">
        <v>19</v>
      </c>
      <c r="F222" s="158" t="s">
        <v>184</v>
      </c>
      <c r="H222" s="159">
        <v>0.89400000000000002</v>
      </c>
      <c r="I222" s="160"/>
      <c r="L222" s="156"/>
      <c r="M222" s="161"/>
      <c r="T222" s="162"/>
      <c r="AT222" s="157" t="s">
        <v>171</v>
      </c>
      <c r="AU222" s="157" t="s">
        <v>79</v>
      </c>
      <c r="AV222" s="13" t="s">
        <v>167</v>
      </c>
      <c r="AW222" s="13" t="s">
        <v>31</v>
      </c>
      <c r="AX222" s="13" t="s">
        <v>77</v>
      </c>
      <c r="AY222" s="157" t="s">
        <v>160</v>
      </c>
    </row>
    <row r="223" spans="2:65" s="1" customFormat="1" ht="16.5" customHeight="1">
      <c r="B223" s="33"/>
      <c r="C223" s="163" t="s">
        <v>432</v>
      </c>
      <c r="D223" s="163" t="s">
        <v>200</v>
      </c>
      <c r="E223" s="164" t="s">
        <v>640</v>
      </c>
      <c r="F223" s="165" t="s">
        <v>641</v>
      </c>
      <c r="G223" s="166" t="s">
        <v>233</v>
      </c>
      <c r="H223" s="167">
        <v>8.8000000000000007</v>
      </c>
      <c r="I223" s="168"/>
      <c r="J223" s="169">
        <f>ROUND(I223*H223,2)</f>
        <v>0</v>
      </c>
      <c r="K223" s="165" t="s">
        <v>166</v>
      </c>
      <c r="L223" s="170"/>
      <c r="M223" s="171" t="s">
        <v>19</v>
      </c>
      <c r="N223" s="172" t="s">
        <v>40</v>
      </c>
      <c r="P223" s="141">
        <f>O223*H223</f>
        <v>0</v>
      </c>
      <c r="Q223" s="141">
        <v>1</v>
      </c>
      <c r="R223" s="141">
        <f>Q223*H223</f>
        <v>8.8000000000000007</v>
      </c>
      <c r="S223" s="141">
        <v>0</v>
      </c>
      <c r="T223" s="142">
        <f>S223*H223</f>
        <v>0</v>
      </c>
      <c r="AR223" s="143" t="s">
        <v>204</v>
      </c>
      <c r="AT223" s="143" t="s">
        <v>200</v>
      </c>
      <c r="AU223" s="143" t="s">
        <v>79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769</v>
      </c>
    </row>
    <row r="224" spans="2:65" s="1" customFormat="1" ht="11.25">
      <c r="B224" s="33"/>
      <c r="D224" s="145" t="s">
        <v>169</v>
      </c>
      <c r="F224" s="146" t="s">
        <v>641</v>
      </c>
      <c r="I224" s="147"/>
      <c r="L224" s="33"/>
      <c r="M224" s="148"/>
      <c r="T224" s="54"/>
      <c r="AT224" s="18" t="s">
        <v>169</v>
      </c>
      <c r="AU224" s="18" t="s">
        <v>79</v>
      </c>
    </row>
    <row r="225" spans="2:65" s="12" customFormat="1" ht="11.25">
      <c r="B225" s="149"/>
      <c r="D225" s="145" t="s">
        <v>171</v>
      </c>
      <c r="E225" s="150" t="s">
        <v>19</v>
      </c>
      <c r="F225" s="151" t="s">
        <v>770</v>
      </c>
      <c r="H225" s="152">
        <v>8.8000000000000007</v>
      </c>
      <c r="I225" s="153"/>
      <c r="L225" s="149"/>
      <c r="M225" s="154"/>
      <c r="T225" s="155"/>
      <c r="AT225" s="150" t="s">
        <v>171</v>
      </c>
      <c r="AU225" s="150" t="s">
        <v>79</v>
      </c>
      <c r="AV225" s="12" t="s">
        <v>79</v>
      </c>
      <c r="AW225" s="12" t="s">
        <v>31</v>
      </c>
      <c r="AX225" s="12" t="s">
        <v>69</v>
      </c>
      <c r="AY225" s="150" t="s">
        <v>160</v>
      </c>
    </row>
    <row r="226" spans="2:65" s="13" customFormat="1" ht="11.25">
      <c r="B226" s="156"/>
      <c r="D226" s="145" t="s">
        <v>171</v>
      </c>
      <c r="E226" s="157" t="s">
        <v>19</v>
      </c>
      <c r="F226" s="158" t="s">
        <v>184</v>
      </c>
      <c r="H226" s="159">
        <v>8.8000000000000007</v>
      </c>
      <c r="I226" s="160"/>
      <c r="L226" s="156"/>
      <c r="M226" s="161"/>
      <c r="T226" s="162"/>
      <c r="AT226" s="157" t="s">
        <v>171</v>
      </c>
      <c r="AU226" s="157" t="s">
        <v>79</v>
      </c>
      <c r="AV226" s="13" t="s">
        <v>167</v>
      </c>
      <c r="AW226" s="13" t="s">
        <v>31</v>
      </c>
      <c r="AX226" s="13" t="s">
        <v>77</v>
      </c>
      <c r="AY226" s="157" t="s">
        <v>160</v>
      </c>
    </row>
    <row r="227" spans="2:65" s="1" customFormat="1" ht="16.5" customHeight="1">
      <c r="B227" s="33"/>
      <c r="C227" s="163" t="s">
        <v>437</v>
      </c>
      <c r="D227" s="163" t="s">
        <v>200</v>
      </c>
      <c r="E227" s="164" t="s">
        <v>710</v>
      </c>
      <c r="F227" s="165" t="s">
        <v>711</v>
      </c>
      <c r="G227" s="166" t="s">
        <v>233</v>
      </c>
      <c r="H227" s="167">
        <v>274</v>
      </c>
      <c r="I227" s="168"/>
      <c r="J227" s="169">
        <f>ROUND(I227*H227,2)</f>
        <v>0</v>
      </c>
      <c r="K227" s="165" t="s">
        <v>166</v>
      </c>
      <c r="L227" s="170"/>
      <c r="M227" s="171" t="s">
        <v>19</v>
      </c>
      <c r="N227" s="172" t="s">
        <v>40</v>
      </c>
      <c r="P227" s="141">
        <f>O227*H227</f>
        <v>0</v>
      </c>
      <c r="Q227" s="141">
        <v>1</v>
      </c>
      <c r="R227" s="141">
        <f>Q227*H227</f>
        <v>274</v>
      </c>
      <c r="S227" s="141">
        <v>0</v>
      </c>
      <c r="T227" s="142">
        <f>S227*H227</f>
        <v>0</v>
      </c>
      <c r="AR227" s="143" t="s">
        <v>204</v>
      </c>
      <c r="AT227" s="143" t="s">
        <v>200</v>
      </c>
      <c r="AU227" s="143" t="s">
        <v>79</v>
      </c>
      <c r="AY227" s="18" t="s">
        <v>160</v>
      </c>
      <c r="BE227" s="144">
        <f>IF(N227="základní",J227,0)</f>
        <v>0</v>
      </c>
      <c r="BF227" s="144">
        <f>IF(N227="snížená",J227,0)</f>
        <v>0</v>
      </c>
      <c r="BG227" s="144">
        <f>IF(N227="zákl. přenesená",J227,0)</f>
        <v>0</v>
      </c>
      <c r="BH227" s="144">
        <f>IF(N227="sníž. přenesená",J227,0)</f>
        <v>0</v>
      </c>
      <c r="BI227" s="144">
        <f>IF(N227="nulová",J227,0)</f>
        <v>0</v>
      </c>
      <c r="BJ227" s="18" t="s">
        <v>77</v>
      </c>
      <c r="BK227" s="144">
        <f>ROUND(I227*H227,2)</f>
        <v>0</v>
      </c>
      <c r="BL227" s="18" t="s">
        <v>167</v>
      </c>
      <c r="BM227" s="143" t="s">
        <v>771</v>
      </c>
    </row>
    <row r="228" spans="2:65" s="1" customFormat="1" ht="11.25">
      <c r="B228" s="33"/>
      <c r="D228" s="145" t="s">
        <v>169</v>
      </c>
      <c r="F228" s="146" t="s">
        <v>711</v>
      </c>
      <c r="I228" s="147"/>
      <c r="L228" s="33"/>
      <c r="M228" s="148"/>
      <c r="T228" s="54"/>
      <c r="AT228" s="18" t="s">
        <v>169</v>
      </c>
      <c r="AU228" s="18" t="s">
        <v>79</v>
      </c>
    </row>
    <row r="229" spans="2:65" s="12" customFormat="1" ht="11.25">
      <c r="B229" s="149"/>
      <c r="D229" s="145" t="s">
        <v>171</v>
      </c>
      <c r="E229" s="150" t="s">
        <v>19</v>
      </c>
      <c r="F229" s="151" t="s">
        <v>772</v>
      </c>
      <c r="H229" s="152">
        <v>274</v>
      </c>
      <c r="I229" s="153"/>
      <c r="L229" s="149"/>
      <c r="M229" s="154"/>
      <c r="T229" s="155"/>
      <c r="AT229" s="150" t="s">
        <v>171</v>
      </c>
      <c r="AU229" s="150" t="s">
        <v>79</v>
      </c>
      <c r="AV229" s="12" t="s">
        <v>79</v>
      </c>
      <c r="AW229" s="12" t="s">
        <v>31</v>
      </c>
      <c r="AX229" s="12" t="s">
        <v>69</v>
      </c>
      <c r="AY229" s="150" t="s">
        <v>160</v>
      </c>
    </row>
    <row r="230" spans="2:65" s="13" customFormat="1" ht="11.25">
      <c r="B230" s="156"/>
      <c r="D230" s="145" t="s">
        <v>171</v>
      </c>
      <c r="E230" s="157" t="s">
        <v>19</v>
      </c>
      <c r="F230" s="158" t="s">
        <v>184</v>
      </c>
      <c r="H230" s="159">
        <v>274</v>
      </c>
      <c r="I230" s="160"/>
      <c r="L230" s="156"/>
      <c r="M230" s="161"/>
      <c r="T230" s="162"/>
      <c r="AT230" s="157" t="s">
        <v>171</v>
      </c>
      <c r="AU230" s="157" t="s">
        <v>79</v>
      </c>
      <c r="AV230" s="13" t="s">
        <v>167</v>
      </c>
      <c r="AW230" s="13" t="s">
        <v>31</v>
      </c>
      <c r="AX230" s="13" t="s">
        <v>77</v>
      </c>
      <c r="AY230" s="157" t="s">
        <v>160</v>
      </c>
    </row>
    <row r="231" spans="2:65" s="1" customFormat="1" ht="16.5" customHeight="1">
      <c r="B231" s="33"/>
      <c r="C231" s="132" t="s">
        <v>441</v>
      </c>
      <c r="D231" s="132" t="s">
        <v>162</v>
      </c>
      <c r="E231" s="133" t="s">
        <v>773</v>
      </c>
      <c r="F231" s="134" t="s">
        <v>774</v>
      </c>
      <c r="G231" s="135" t="s">
        <v>165</v>
      </c>
      <c r="H231" s="136">
        <v>72.14</v>
      </c>
      <c r="I231" s="137"/>
      <c r="J231" s="138">
        <f>ROUND(I231*H231,2)</f>
        <v>0</v>
      </c>
      <c r="K231" s="134" t="s">
        <v>166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0</v>
      </c>
      <c r="R231" s="141">
        <f>Q231*H231</f>
        <v>0</v>
      </c>
      <c r="S231" s="141">
        <v>0</v>
      </c>
      <c r="T231" s="142">
        <f>S231*H231</f>
        <v>0</v>
      </c>
      <c r="AR231" s="143" t="s">
        <v>167</v>
      </c>
      <c r="AT231" s="143" t="s">
        <v>162</v>
      </c>
      <c r="AU231" s="143" t="s">
        <v>79</v>
      </c>
      <c r="AY231" s="18" t="s">
        <v>160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77</v>
      </c>
      <c r="BK231" s="144">
        <f>ROUND(I231*H231,2)</f>
        <v>0</v>
      </c>
      <c r="BL231" s="18" t="s">
        <v>167</v>
      </c>
      <c r="BM231" s="143" t="s">
        <v>775</v>
      </c>
    </row>
    <row r="232" spans="2:65" s="1" customFormat="1" ht="19.5">
      <c r="B232" s="33"/>
      <c r="D232" s="145" t="s">
        <v>169</v>
      </c>
      <c r="F232" s="146" t="s">
        <v>776</v>
      </c>
      <c r="I232" s="147"/>
      <c r="L232" s="33"/>
      <c r="M232" s="148"/>
      <c r="T232" s="54"/>
      <c r="AT232" s="18" t="s">
        <v>169</v>
      </c>
      <c r="AU232" s="18" t="s">
        <v>79</v>
      </c>
    </row>
    <row r="233" spans="2:65" s="12" customFormat="1" ht="11.25">
      <c r="B233" s="149"/>
      <c r="D233" s="145" t="s">
        <v>171</v>
      </c>
      <c r="E233" s="150" t="s">
        <v>19</v>
      </c>
      <c r="F233" s="151" t="s">
        <v>777</v>
      </c>
      <c r="H233" s="152">
        <v>71</v>
      </c>
      <c r="I233" s="153"/>
      <c r="L233" s="149"/>
      <c r="M233" s="154"/>
      <c r="T233" s="155"/>
      <c r="AT233" s="150" t="s">
        <v>171</v>
      </c>
      <c r="AU233" s="150" t="s">
        <v>79</v>
      </c>
      <c r="AV233" s="12" t="s">
        <v>79</v>
      </c>
      <c r="AW233" s="12" t="s">
        <v>31</v>
      </c>
      <c r="AX233" s="12" t="s">
        <v>69</v>
      </c>
      <c r="AY233" s="150" t="s">
        <v>160</v>
      </c>
    </row>
    <row r="234" spans="2:65" s="12" customFormat="1" ht="11.25">
      <c r="B234" s="149"/>
      <c r="D234" s="145" t="s">
        <v>171</v>
      </c>
      <c r="E234" s="150" t="s">
        <v>19</v>
      </c>
      <c r="F234" s="151" t="s">
        <v>778</v>
      </c>
      <c r="H234" s="152">
        <v>1.1399999999999999</v>
      </c>
      <c r="I234" s="153"/>
      <c r="L234" s="149"/>
      <c r="M234" s="154"/>
      <c r="T234" s="155"/>
      <c r="AT234" s="150" t="s">
        <v>171</v>
      </c>
      <c r="AU234" s="150" t="s">
        <v>79</v>
      </c>
      <c r="AV234" s="12" t="s">
        <v>79</v>
      </c>
      <c r="AW234" s="12" t="s">
        <v>31</v>
      </c>
      <c r="AX234" s="12" t="s">
        <v>69</v>
      </c>
      <c r="AY234" s="150" t="s">
        <v>160</v>
      </c>
    </row>
    <row r="235" spans="2:65" s="13" customFormat="1" ht="11.25">
      <c r="B235" s="156"/>
      <c r="D235" s="145" t="s">
        <v>171</v>
      </c>
      <c r="E235" s="157" t="s">
        <v>19</v>
      </c>
      <c r="F235" s="158" t="s">
        <v>184</v>
      </c>
      <c r="H235" s="159">
        <v>72.14</v>
      </c>
      <c r="I235" s="160"/>
      <c r="L235" s="156"/>
      <c r="M235" s="161"/>
      <c r="T235" s="162"/>
      <c r="AT235" s="157" t="s">
        <v>171</v>
      </c>
      <c r="AU235" s="157" t="s">
        <v>79</v>
      </c>
      <c r="AV235" s="13" t="s">
        <v>167</v>
      </c>
      <c r="AW235" s="13" t="s">
        <v>31</v>
      </c>
      <c r="AX235" s="13" t="s">
        <v>77</v>
      </c>
      <c r="AY235" s="157" t="s">
        <v>160</v>
      </c>
    </row>
    <row r="236" spans="2:65" s="1" customFormat="1" ht="16.5" customHeight="1">
      <c r="B236" s="33"/>
      <c r="C236" s="132" t="s">
        <v>445</v>
      </c>
      <c r="D236" s="132" t="s">
        <v>162</v>
      </c>
      <c r="E236" s="133" t="s">
        <v>173</v>
      </c>
      <c r="F236" s="134" t="s">
        <v>174</v>
      </c>
      <c r="G236" s="135" t="s">
        <v>165</v>
      </c>
      <c r="H236" s="136">
        <v>244.416</v>
      </c>
      <c r="I236" s="137"/>
      <c r="J236" s="138">
        <f>ROUND(I236*H236,2)</f>
        <v>0</v>
      </c>
      <c r="K236" s="134" t="s">
        <v>166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167</v>
      </c>
      <c r="AT236" s="143" t="s">
        <v>162</v>
      </c>
      <c r="AU236" s="143" t="s">
        <v>79</v>
      </c>
      <c r="AY236" s="18" t="s">
        <v>160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77</v>
      </c>
      <c r="BK236" s="144">
        <f>ROUND(I236*H236,2)</f>
        <v>0</v>
      </c>
      <c r="BL236" s="18" t="s">
        <v>167</v>
      </c>
      <c r="BM236" s="143" t="s">
        <v>779</v>
      </c>
    </row>
    <row r="237" spans="2:65" s="1" customFormat="1" ht="19.5">
      <c r="B237" s="33"/>
      <c r="D237" s="145" t="s">
        <v>169</v>
      </c>
      <c r="F237" s="146" t="s">
        <v>176</v>
      </c>
      <c r="I237" s="147"/>
      <c r="L237" s="33"/>
      <c r="M237" s="148"/>
      <c r="T237" s="54"/>
      <c r="AT237" s="18" t="s">
        <v>169</v>
      </c>
      <c r="AU237" s="18" t="s">
        <v>79</v>
      </c>
    </row>
    <row r="238" spans="2:65" s="12" customFormat="1" ht="11.25">
      <c r="B238" s="149"/>
      <c r="D238" s="145" t="s">
        <v>171</v>
      </c>
      <c r="E238" s="150" t="s">
        <v>19</v>
      </c>
      <c r="F238" s="151" t="s">
        <v>780</v>
      </c>
      <c r="H238" s="152">
        <v>24.2</v>
      </c>
      <c r="I238" s="153"/>
      <c r="L238" s="149"/>
      <c r="M238" s="154"/>
      <c r="T238" s="155"/>
      <c r="AT238" s="150" t="s">
        <v>171</v>
      </c>
      <c r="AU238" s="150" t="s">
        <v>79</v>
      </c>
      <c r="AV238" s="12" t="s">
        <v>79</v>
      </c>
      <c r="AW238" s="12" t="s">
        <v>31</v>
      </c>
      <c r="AX238" s="12" t="s">
        <v>69</v>
      </c>
      <c r="AY238" s="150" t="s">
        <v>160</v>
      </c>
    </row>
    <row r="239" spans="2:65" s="12" customFormat="1" ht="11.25">
      <c r="B239" s="149"/>
      <c r="D239" s="145" t="s">
        <v>171</v>
      </c>
      <c r="E239" s="150" t="s">
        <v>19</v>
      </c>
      <c r="F239" s="151" t="s">
        <v>781</v>
      </c>
      <c r="H239" s="152">
        <v>220.21600000000001</v>
      </c>
      <c r="I239" s="153"/>
      <c r="L239" s="149"/>
      <c r="M239" s="154"/>
      <c r="T239" s="155"/>
      <c r="AT239" s="150" t="s">
        <v>171</v>
      </c>
      <c r="AU239" s="150" t="s">
        <v>79</v>
      </c>
      <c r="AV239" s="12" t="s">
        <v>79</v>
      </c>
      <c r="AW239" s="12" t="s">
        <v>31</v>
      </c>
      <c r="AX239" s="12" t="s">
        <v>69</v>
      </c>
      <c r="AY239" s="150" t="s">
        <v>160</v>
      </c>
    </row>
    <row r="240" spans="2:65" s="13" customFormat="1" ht="11.25">
      <c r="B240" s="156"/>
      <c r="D240" s="145" t="s">
        <v>171</v>
      </c>
      <c r="E240" s="157" t="s">
        <v>19</v>
      </c>
      <c r="F240" s="158" t="s">
        <v>184</v>
      </c>
      <c r="H240" s="159">
        <v>244.416</v>
      </c>
      <c r="I240" s="160"/>
      <c r="L240" s="156"/>
      <c r="M240" s="161"/>
      <c r="T240" s="162"/>
      <c r="AT240" s="157" t="s">
        <v>171</v>
      </c>
      <c r="AU240" s="157" t="s">
        <v>79</v>
      </c>
      <c r="AV240" s="13" t="s">
        <v>167</v>
      </c>
      <c r="AW240" s="13" t="s">
        <v>31</v>
      </c>
      <c r="AX240" s="13" t="s">
        <v>77</v>
      </c>
      <c r="AY240" s="157" t="s">
        <v>160</v>
      </c>
    </row>
    <row r="241" spans="2:65" s="1" customFormat="1" ht="16.5" customHeight="1">
      <c r="B241" s="33"/>
      <c r="C241" s="132" t="s">
        <v>452</v>
      </c>
      <c r="D241" s="132" t="s">
        <v>162</v>
      </c>
      <c r="E241" s="133" t="s">
        <v>782</v>
      </c>
      <c r="F241" s="134" t="s">
        <v>783</v>
      </c>
      <c r="G241" s="135" t="s">
        <v>165</v>
      </c>
      <c r="H241" s="136">
        <v>0.13500000000000001</v>
      </c>
      <c r="I241" s="137"/>
      <c r="J241" s="138">
        <f>ROUND(I241*H241,2)</f>
        <v>0</v>
      </c>
      <c r="K241" s="134" t="s">
        <v>19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0</v>
      </c>
      <c r="R241" s="141">
        <f>Q241*H241</f>
        <v>0</v>
      </c>
      <c r="S241" s="141">
        <v>0</v>
      </c>
      <c r="T241" s="142">
        <f>S241*H241</f>
        <v>0</v>
      </c>
      <c r="AR241" s="143" t="s">
        <v>167</v>
      </c>
      <c r="AT241" s="143" t="s">
        <v>162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784</v>
      </c>
    </row>
    <row r="242" spans="2:65" s="1" customFormat="1" ht="11.25">
      <c r="B242" s="33"/>
      <c r="D242" s="145" t="s">
        <v>169</v>
      </c>
      <c r="F242" s="146" t="s">
        <v>783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2" customFormat="1" ht="11.25">
      <c r="B243" s="149"/>
      <c r="D243" s="145" t="s">
        <v>171</v>
      </c>
      <c r="E243" s="150" t="s">
        <v>19</v>
      </c>
      <c r="F243" s="151" t="s">
        <v>785</v>
      </c>
      <c r="H243" s="152">
        <v>0.108</v>
      </c>
      <c r="I243" s="153"/>
      <c r="L243" s="149"/>
      <c r="M243" s="154"/>
      <c r="T243" s="155"/>
      <c r="AT243" s="150" t="s">
        <v>171</v>
      </c>
      <c r="AU243" s="150" t="s">
        <v>79</v>
      </c>
      <c r="AV243" s="12" t="s">
        <v>79</v>
      </c>
      <c r="AW243" s="12" t="s">
        <v>31</v>
      </c>
      <c r="AX243" s="12" t="s">
        <v>69</v>
      </c>
      <c r="AY243" s="150" t="s">
        <v>160</v>
      </c>
    </row>
    <row r="244" spans="2:65" s="12" customFormat="1" ht="11.25">
      <c r="B244" s="149"/>
      <c r="D244" s="145" t="s">
        <v>171</v>
      </c>
      <c r="E244" s="150" t="s">
        <v>19</v>
      </c>
      <c r="F244" s="151" t="s">
        <v>786</v>
      </c>
      <c r="H244" s="152">
        <v>2.7E-2</v>
      </c>
      <c r="I244" s="153"/>
      <c r="L244" s="149"/>
      <c r="M244" s="154"/>
      <c r="T244" s="155"/>
      <c r="AT244" s="150" t="s">
        <v>171</v>
      </c>
      <c r="AU244" s="150" t="s">
        <v>79</v>
      </c>
      <c r="AV244" s="12" t="s">
        <v>79</v>
      </c>
      <c r="AW244" s="12" t="s">
        <v>31</v>
      </c>
      <c r="AX244" s="12" t="s">
        <v>69</v>
      </c>
      <c r="AY244" s="150" t="s">
        <v>160</v>
      </c>
    </row>
    <row r="245" spans="2:65" s="13" customFormat="1" ht="11.25">
      <c r="B245" s="156"/>
      <c r="D245" s="145" t="s">
        <v>171</v>
      </c>
      <c r="E245" s="157" t="s">
        <v>19</v>
      </c>
      <c r="F245" s="158" t="s">
        <v>184</v>
      </c>
      <c r="H245" s="159">
        <v>0.13500000000000001</v>
      </c>
      <c r="I245" s="160"/>
      <c r="L245" s="156"/>
      <c r="M245" s="161"/>
      <c r="T245" s="162"/>
      <c r="AT245" s="157" t="s">
        <v>171</v>
      </c>
      <c r="AU245" s="157" t="s">
        <v>79</v>
      </c>
      <c r="AV245" s="13" t="s">
        <v>167</v>
      </c>
      <c r="AW245" s="13" t="s">
        <v>31</v>
      </c>
      <c r="AX245" s="13" t="s">
        <v>77</v>
      </c>
      <c r="AY245" s="157" t="s">
        <v>160</v>
      </c>
    </row>
    <row r="246" spans="2:65" s="1" customFormat="1" ht="16.5" customHeight="1">
      <c r="B246" s="33"/>
      <c r="C246" s="132" t="s">
        <v>459</v>
      </c>
      <c r="D246" s="132" t="s">
        <v>162</v>
      </c>
      <c r="E246" s="133" t="s">
        <v>787</v>
      </c>
      <c r="F246" s="134" t="s">
        <v>788</v>
      </c>
      <c r="G246" s="135" t="s">
        <v>298</v>
      </c>
      <c r="H246" s="136">
        <v>22.21</v>
      </c>
      <c r="I246" s="137"/>
      <c r="J246" s="138">
        <f>ROUND(I246*H246,2)</f>
        <v>0</v>
      </c>
      <c r="K246" s="134" t="s">
        <v>19</v>
      </c>
      <c r="L246" s="33"/>
      <c r="M246" s="139" t="s">
        <v>19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167</v>
      </c>
      <c r="AT246" s="143" t="s">
        <v>162</v>
      </c>
      <c r="AU246" s="143" t="s">
        <v>79</v>
      </c>
      <c r="AY246" s="18" t="s">
        <v>160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77</v>
      </c>
      <c r="BK246" s="144">
        <f>ROUND(I246*H246,2)</f>
        <v>0</v>
      </c>
      <c r="BL246" s="18" t="s">
        <v>167</v>
      </c>
      <c r="BM246" s="143" t="s">
        <v>789</v>
      </c>
    </row>
    <row r="247" spans="2:65" s="1" customFormat="1" ht="11.25">
      <c r="B247" s="33"/>
      <c r="D247" s="145" t="s">
        <v>169</v>
      </c>
      <c r="F247" s="146" t="s">
        <v>788</v>
      </c>
      <c r="I247" s="147"/>
      <c r="L247" s="33"/>
      <c r="M247" s="148"/>
      <c r="T247" s="54"/>
      <c r="AT247" s="18" t="s">
        <v>169</v>
      </c>
      <c r="AU247" s="18" t="s">
        <v>79</v>
      </c>
    </row>
    <row r="248" spans="2:65" s="12" customFormat="1" ht="11.25">
      <c r="B248" s="149"/>
      <c r="D248" s="145" t="s">
        <v>171</v>
      </c>
      <c r="E248" s="150" t="s">
        <v>19</v>
      </c>
      <c r="F248" s="151" t="s">
        <v>790</v>
      </c>
      <c r="H248" s="152">
        <v>22.21</v>
      </c>
      <c r="I248" s="153"/>
      <c r="L248" s="149"/>
      <c r="M248" s="154"/>
      <c r="T248" s="155"/>
      <c r="AT248" s="150" t="s">
        <v>171</v>
      </c>
      <c r="AU248" s="150" t="s">
        <v>79</v>
      </c>
      <c r="AV248" s="12" t="s">
        <v>79</v>
      </c>
      <c r="AW248" s="12" t="s">
        <v>31</v>
      </c>
      <c r="AX248" s="12" t="s">
        <v>77</v>
      </c>
      <c r="AY248" s="150" t="s">
        <v>160</v>
      </c>
    </row>
    <row r="249" spans="2:65" s="15" customFormat="1" ht="11.25">
      <c r="B249" s="180"/>
      <c r="D249" s="145" t="s">
        <v>171</v>
      </c>
      <c r="E249" s="181" t="s">
        <v>19</v>
      </c>
      <c r="F249" s="182" t="s">
        <v>791</v>
      </c>
      <c r="H249" s="181" t="s">
        <v>19</v>
      </c>
      <c r="I249" s="183"/>
      <c r="L249" s="180"/>
      <c r="M249" s="184"/>
      <c r="T249" s="185"/>
      <c r="AT249" s="181" t="s">
        <v>171</v>
      </c>
      <c r="AU249" s="181" t="s">
        <v>79</v>
      </c>
      <c r="AV249" s="15" t="s">
        <v>77</v>
      </c>
      <c r="AW249" s="15" t="s">
        <v>31</v>
      </c>
      <c r="AX249" s="15" t="s">
        <v>69</v>
      </c>
      <c r="AY249" s="181" t="s">
        <v>160</v>
      </c>
    </row>
    <row r="250" spans="2:65" s="1" customFormat="1" ht="16.5" customHeight="1">
      <c r="B250" s="33"/>
      <c r="C250" s="132" t="s">
        <v>464</v>
      </c>
      <c r="D250" s="132" t="s">
        <v>162</v>
      </c>
      <c r="E250" s="133" t="s">
        <v>792</v>
      </c>
      <c r="F250" s="134" t="s">
        <v>793</v>
      </c>
      <c r="G250" s="135" t="s">
        <v>313</v>
      </c>
      <c r="H250" s="136">
        <v>2</v>
      </c>
      <c r="I250" s="137"/>
      <c r="J250" s="138">
        <f>ROUND(I250*H250,2)</f>
        <v>0</v>
      </c>
      <c r="K250" s="134" t="s">
        <v>19</v>
      </c>
      <c r="L250" s="33"/>
      <c r="M250" s="139" t="s">
        <v>19</v>
      </c>
      <c r="N250" s="140" t="s">
        <v>40</v>
      </c>
      <c r="P250" s="141">
        <f>O250*H250</f>
        <v>0</v>
      </c>
      <c r="Q250" s="141">
        <v>0</v>
      </c>
      <c r="R250" s="141">
        <f>Q250*H250</f>
        <v>0</v>
      </c>
      <c r="S250" s="141">
        <v>0</v>
      </c>
      <c r="T250" s="142">
        <f>S250*H250</f>
        <v>0</v>
      </c>
      <c r="AR250" s="143" t="s">
        <v>167</v>
      </c>
      <c r="AT250" s="143" t="s">
        <v>162</v>
      </c>
      <c r="AU250" s="143" t="s">
        <v>79</v>
      </c>
      <c r="AY250" s="18" t="s">
        <v>160</v>
      </c>
      <c r="BE250" s="144">
        <f>IF(N250="základní",J250,0)</f>
        <v>0</v>
      </c>
      <c r="BF250" s="144">
        <f>IF(N250="snížená",J250,0)</f>
        <v>0</v>
      </c>
      <c r="BG250" s="144">
        <f>IF(N250="zákl. přenesená",J250,0)</f>
        <v>0</v>
      </c>
      <c r="BH250" s="144">
        <f>IF(N250="sníž. přenesená",J250,0)</f>
        <v>0</v>
      </c>
      <c r="BI250" s="144">
        <f>IF(N250="nulová",J250,0)</f>
        <v>0</v>
      </c>
      <c r="BJ250" s="18" t="s">
        <v>77</v>
      </c>
      <c r="BK250" s="144">
        <f>ROUND(I250*H250,2)</f>
        <v>0</v>
      </c>
      <c r="BL250" s="18" t="s">
        <v>167</v>
      </c>
      <c r="BM250" s="143" t="s">
        <v>794</v>
      </c>
    </row>
    <row r="251" spans="2:65" s="1" customFormat="1" ht="11.25">
      <c r="B251" s="33"/>
      <c r="D251" s="145" t="s">
        <v>169</v>
      </c>
      <c r="F251" s="146" t="s">
        <v>793</v>
      </c>
      <c r="I251" s="147"/>
      <c r="L251" s="33"/>
      <c r="M251" s="148"/>
      <c r="T251" s="54"/>
      <c r="AT251" s="18" t="s">
        <v>169</v>
      </c>
      <c r="AU251" s="18" t="s">
        <v>79</v>
      </c>
    </row>
    <row r="252" spans="2:65" s="12" customFormat="1" ht="11.25">
      <c r="B252" s="149"/>
      <c r="D252" s="145" t="s">
        <v>171</v>
      </c>
      <c r="E252" s="150" t="s">
        <v>19</v>
      </c>
      <c r="F252" s="151" t="s">
        <v>795</v>
      </c>
      <c r="H252" s="152">
        <v>2</v>
      </c>
      <c r="I252" s="153"/>
      <c r="L252" s="149"/>
      <c r="M252" s="154"/>
      <c r="T252" s="155"/>
      <c r="AT252" s="150" t="s">
        <v>171</v>
      </c>
      <c r="AU252" s="150" t="s">
        <v>79</v>
      </c>
      <c r="AV252" s="12" t="s">
        <v>79</v>
      </c>
      <c r="AW252" s="12" t="s">
        <v>31</v>
      </c>
      <c r="AX252" s="12" t="s">
        <v>77</v>
      </c>
      <c r="AY252" s="150" t="s">
        <v>160</v>
      </c>
    </row>
    <row r="253" spans="2:65" s="1" customFormat="1" ht="16.5" customHeight="1">
      <c r="B253" s="33"/>
      <c r="C253" s="132" t="s">
        <v>469</v>
      </c>
      <c r="D253" s="132" t="s">
        <v>162</v>
      </c>
      <c r="E253" s="133" t="s">
        <v>796</v>
      </c>
      <c r="F253" s="134" t="s">
        <v>797</v>
      </c>
      <c r="G253" s="135" t="s">
        <v>313</v>
      </c>
      <c r="H253" s="136">
        <v>3</v>
      </c>
      <c r="I253" s="137"/>
      <c r="J253" s="138">
        <f>ROUND(I253*H253,2)</f>
        <v>0</v>
      </c>
      <c r="K253" s="134" t="s">
        <v>19</v>
      </c>
      <c r="L253" s="33"/>
      <c r="M253" s="139" t="s">
        <v>19</v>
      </c>
      <c r="N253" s="140" t="s">
        <v>40</v>
      </c>
      <c r="P253" s="141">
        <f>O253*H253</f>
        <v>0</v>
      </c>
      <c r="Q253" s="141">
        <v>0</v>
      </c>
      <c r="R253" s="141">
        <f>Q253*H253</f>
        <v>0</v>
      </c>
      <c r="S253" s="141">
        <v>0</v>
      </c>
      <c r="T253" s="142">
        <f>S253*H253</f>
        <v>0</v>
      </c>
      <c r="AR253" s="143" t="s">
        <v>167</v>
      </c>
      <c r="AT253" s="143" t="s">
        <v>162</v>
      </c>
      <c r="AU253" s="143" t="s">
        <v>79</v>
      </c>
      <c r="AY253" s="18" t="s">
        <v>160</v>
      </c>
      <c r="BE253" s="144">
        <f>IF(N253="základní",J253,0)</f>
        <v>0</v>
      </c>
      <c r="BF253" s="144">
        <f>IF(N253="snížená",J253,0)</f>
        <v>0</v>
      </c>
      <c r="BG253" s="144">
        <f>IF(N253="zákl. přenesená",J253,0)</f>
        <v>0</v>
      </c>
      <c r="BH253" s="144">
        <f>IF(N253="sníž. přenesená",J253,0)</f>
        <v>0</v>
      </c>
      <c r="BI253" s="144">
        <f>IF(N253="nulová",J253,0)</f>
        <v>0</v>
      </c>
      <c r="BJ253" s="18" t="s">
        <v>77</v>
      </c>
      <c r="BK253" s="144">
        <f>ROUND(I253*H253,2)</f>
        <v>0</v>
      </c>
      <c r="BL253" s="18" t="s">
        <v>167</v>
      </c>
      <c r="BM253" s="143" t="s">
        <v>798</v>
      </c>
    </row>
    <row r="254" spans="2:65" s="1" customFormat="1" ht="11.25">
      <c r="B254" s="33"/>
      <c r="D254" s="145" t="s">
        <v>169</v>
      </c>
      <c r="F254" s="146" t="s">
        <v>797</v>
      </c>
      <c r="I254" s="147"/>
      <c r="L254" s="33"/>
      <c r="M254" s="148"/>
      <c r="T254" s="54"/>
      <c r="AT254" s="18" t="s">
        <v>169</v>
      </c>
      <c r="AU254" s="18" t="s">
        <v>79</v>
      </c>
    </row>
    <row r="255" spans="2:65" s="12" customFormat="1" ht="11.25">
      <c r="B255" s="149"/>
      <c r="D255" s="145" t="s">
        <v>171</v>
      </c>
      <c r="E255" s="150" t="s">
        <v>19</v>
      </c>
      <c r="F255" s="151" t="s">
        <v>799</v>
      </c>
      <c r="H255" s="152">
        <v>3</v>
      </c>
      <c r="I255" s="153"/>
      <c r="L255" s="149"/>
      <c r="M255" s="154"/>
      <c r="T255" s="155"/>
      <c r="AT255" s="150" t="s">
        <v>171</v>
      </c>
      <c r="AU255" s="150" t="s">
        <v>79</v>
      </c>
      <c r="AV255" s="12" t="s">
        <v>79</v>
      </c>
      <c r="AW255" s="12" t="s">
        <v>31</v>
      </c>
      <c r="AX255" s="12" t="s">
        <v>77</v>
      </c>
      <c r="AY255" s="150" t="s">
        <v>160</v>
      </c>
    </row>
    <row r="256" spans="2:65" s="1" customFormat="1" ht="16.5" customHeight="1">
      <c r="B256" s="33"/>
      <c r="C256" s="132" t="s">
        <v>473</v>
      </c>
      <c r="D256" s="132" t="s">
        <v>162</v>
      </c>
      <c r="E256" s="133" t="s">
        <v>800</v>
      </c>
      <c r="F256" s="134" t="s">
        <v>801</v>
      </c>
      <c r="G256" s="135" t="s">
        <v>313</v>
      </c>
      <c r="H256" s="136">
        <v>1</v>
      </c>
      <c r="I256" s="137"/>
      <c r="J256" s="138">
        <f>ROUND(I256*H256,2)</f>
        <v>0</v>
      </c>
      <c r="K256" s="134" t="s">
        <v>19</v>
      </c>
      <c r="L256" s="33"/>
      <c r="M256" s="139" t="s">
        <v>19</v>
      </c>
      <c r="N256" s="140" t="s">
        <v>40</v>
      </c>
      <c r="P256" s="141">
        <f>O256*H256</f>
        <v>0</v>
      </c>
      <c r="Q256" s="141">
        <v>0</v>
      </c>
      <c r="R256" s="141">
        <f>Q256*H256</f>
        <v>0</v>
      </c>
      <c r="S256" s="141">
        <v>0</v>
      </c>
      <c r="T256" s="142">
        <f>S256*H256</f>
        <v>0</v>
      </c>
      <c r="AR256" s="143" t="s">
        <v>167</v>
      </c>
      <c r="AT256" s="143" t="s">
        <v>162</v>
      </c>
      <c r="AU256" s="143" t="s">
        <v>79</v>
      </c>
      <c r="AY256" s="18" t="s">
        <v>160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77</v>
      </c>
      <c r="BK256" s="144">
        <f>ROUND(I256*H256,2)</f>
        <v>0</v>
      </c>
      <c r="BL256" s="18" t="s">
        <v>167</v>
      </c>
      <c r="BM256" s="143" t="s">
        <v>802</v>
      </c>
    </row>
    <row r="257" spans="2:65" s="1" customFormat="1" ht="11.25">
      <c r="B257" s="33"/>
      <c r="D257" s="145" t="s">
        <v>169</v>
      </c>
      <c r="F257" s="146" t="s">
        <v>801</v>
      </c>
      <c r="I257" s="147"/>
      <c r="L257" s="33"/>
      <c r="M257" s="148"/>
      <c r="T257" s="54"/>
      <c r="AT257" s="18" t="s">
        <v>169</v>
      </c>
      <c r="AU257" s="18" t="s">
        <v>79</v>
      </c>
    </row>
    <row r="258" spans="2:65" s="1" customFormat="1" ht="19.5">
      <c r="B258" s="33"/>
      <c r="D258" s="145" t="s">
        <v>803</v>
      </c>
      <c r="F258" s="192" t="s">
        <v>804</v>
      </c>
      <c r="I258" s="147"/>
      <c r="L258" s="33"/>
      <c r="M258" s="148"/>
      <c r="T258" s="54"/>
      <c r="AT258" s="18" t="s">
        <v>803</v>
      </c>
      <c r="AU258" s="18" t="s">
        <v>79</v>
      </c>
    </row>
    <row r="259" spans="2:65" s="1" customFormat="1" ht="16.5" customHeight="1">
      <c r="B259" s="33"/>
      <c r="C259" s="132" t="s">
        <v>480</v>
      </c>
      <c r="D259" s="132" t="s">
        <v>162</v>
      </c>
      <c r="E259" s="133" t="s">
        <v>805</v>
      </c>
      <c r="F259" s="134" t="s">
        <v>806</v>
      </c>
      <c r="G259" s="135" t="s">
        <v>200</v>
      </c>
      <c r="H259" s="136">
        <v>12</v>
      </c>
      <c r="I259" s="137"/>
      <c r="J259" s="138">
        <f>ROUND(I259*H259,2)</f>
        <v>0</v>
      </c>
      <c r="K259" s="134" t="s">
        <v>19</v>
      </c>
      <c r="L259" s="33"/>
      <c r="M259" s="139" t="s">
        <v>19</v>
      </c>
      <c r="N259" s="140" t="s">
        <v>40</v>
      </c>
      <c r="P259" s="141">
        <f>O259*H259</f>
        <v>0</v>
      </c>
      <c r="Q259" s="141">
        <v>0</v>
      </c>
      <c r="R259" s="141">
        <f>Q259*H259</f>
        <v>0</v>
      </c>
      <c r="S259" s="141">
        <v>0</v>
      </c>
      <c r="T259" s="142">
        <f>S259*H259</f>
        <v>0</v>
      </c>
      <c r="AR259" s="143" t="s">
        <v>167</v>
      </c>
      <c r="AT259" s="143" t="s">
        <v>162</v>
      </c>
      <c r="AU259" s="143" t="s">
        <v>79</v>
      </c>
      <c r="AY259" s="18" t="s">
        <v>160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77</v>
      </c>
      <c r="BK259" s="144">
        <f>ROUND(I259*H259,2)</f>
        <v>0</v>
      </c>
      <c r="BL259" s="18" t="s">
        <v>167</v>
      </c>
      <c r="BM259" s="143" t="s">
        <v>807</v>
      </c>
    </row>
    <row r="260" spans="2:65" s="1" customFormat="1" ht="11.25">
      <c r="B260" s="33"/>
      <c r="D260" s="145" t="s">
        <v>169</v>
      </c>
      <c r="F260" s="146" t="s">
        <v>806</v>
      </c>
      <c r="I260" s="147"/>
      <c r="L260" s="33"/>
      <c r="M260" s="148"/>
      <c r="T260" s="54"/>
      <c r="AT260" s="18" t="s">
        <v>169</v>
      </c>
      <c r="AU260" s="18" t="s">
        <v>79</v>
      </c>
    </row>
    <row r="261" spans="2:65" s="1" customFormat="1" ht="156">
      <c r="B261" s="33"/>
      <c r="D261" s="145" t="s">
        <v>803</v>
      </c>
      <c r="F261" s="192" t="s">
        <v>808</v>
      </c>
      <c r="I261" s="147"/>
      <c r="L261" s="33"/>
      <c r="M261" s="148"/>
      <c r="T261" s="54"/>
      <c r="AT261" s="18" t="s">
        <v>803</v>
      </c>
      <c r="AU261" s="18" t="s">
        <v>79</v>
      </c>
    </row>
    <row r="262" spans="2:65" s="1" customFormat="1" ht="16.5" customHeight="1">
      <c r="B262" s="33"/>
      <c r="C262" s="132" t="s">
        <v>484</v>
      </c>
      <c r="D262" s="132" t="s">
        <v>162</v>
      </c>
      <c r="E262" s="133" t="s">
        <v>809</v>
      </c>
      <c r="F262" s="134" t="s">
        <v>810</v>
      </c>
      <c r="G262" s="135" t="s">
        <v>200</v>
      </c>
      <c r="H262" s="136">
        <v>18</v>
      </c>
      <c r="I262" s="137"/>
      <c r="J262" s="138">
        <f>ROUND(I262*H262,2)</f>
        <v>0</v>
      </c>
      <c r="K262" s="134" t="s">
        <v>19</v>
      </c>
      <c r="L262" s="33"/>
      <c r="M262" s="139" t="s">
        <v>19</v>
      </c>
      <c r="N262" s="140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167</v>
      </c>
      <c r="AT262" s="143" t="s">
        <v>162</v>
      </c>
      <c r="AU262" s="143" t="s">
        <v>79</v>
      </c>
      <c r="AY262" s="18" t="s">
        <v>160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77</v>
      </c>
      <c r="BK262" s="144">
        <f>ROUND(I262*H262,2)</f>
        <v>0</v>
      </c>
      <c r="BL262" s="18" t="s">
        <v>167</v>
      </c>
      <c r="BM262" s="143" t="s">
        <v>811</v>
      </c>
    </row>
    <row r="263" spans="2:65" s="1" customFormat="1" ht="11.25">
      <c r="B263" s="33"/>
      <c r="D263" s="145" t="s">
        <v>169</v>
      </c>
      <c r="F263" s="146" t="s">
        <v>810</v>
      </c>
      <c r="I263" s="147"/>
      <c r="L263" s="33"/>
      <c r="M263" s="148"/>
      <c r="T263" s="54"/>
      <c r="AT263" s="18" t="s">
        <v>169</v>
      </c>
      <c r="AU263" s="18" t="s">
        <v>79</v>
      </c>
    </row>
    <row r="264" spans="2:65" s="1" customFormat="1" ht="156">
      <c r="B264" s="33"/>
      <c r="D264" s="145" t="s">
        <v>803</v>
      </c>
      <c r="F264" s="192" t="s">
        <v>808</v>
      </c>
      <c r="I264" s="147"/>
      <c r="L264" s="33"/>
      <c r="M264" s="148"/>
      <c r="T264" s="54"/>
      <c r="AT264" s="18" t="s">
        <v>803</v>
      </c>
      <c r="AU264" s="18" t="s">
        <v>79</v>
      </c>
    </row>
    <row r="265" spans="2:65" s="1" customFormat="1" ht="16.5" customHeight="1">
      <c r="B265" s="33"/>
      <c r="C265" s="132" t="s">
        <v>489</v>
      </c>
      <c r="D265" s="132" t="s">
        <v>162</v>
      </c>
      <c r="E265" s="133" t="s">
        <v>812</v>
      </c>
      <c r="F265" s="134" t="s">
        <v>813</v>
      </c>
      <c r="G265" s="135" t="s">
        <v>200</v>
      </c>
      <c r="H265" s="136">
        <v>6</v>
      </c>
      <c r="I265" s="137"/>
      <c r="J265" s="138">
        <f>ROUND(I265*H265,2)</f>
        <v>0</v>
      </c>
      <c r="K265" s="134" t="s">
        <v>19</v>
      </c>
      <c r="L265" s="33"/>
      <c r="M265" s="139" t="s">
        <v>19</v>
      </c>
      <c r="N265" s="140" t="s">
        <v>40</v>
      </c>
      <c r="P265" s="141">
        <f>O265*H265</f>
        <v>0</v>
      </c>
      <c r="Q265" s="141">
        <v>0</v>
      </c>
      <c r="R265" s="141">
        <f>Q265*H265</f>
        <v>0</v>
      </c>
      <c r="S265" s="141">
        <v>0</v>
      </c>
      <c r="T265" s="142">
        <f>S265*H265</f>
        <v>0</v>
      </c>
      <c r="AR265" s="143" t="s">
        <v>167</v>
      </c>
      <c r="AT265" s="143" t="s">
        <v>162</v>
      </c>
      <c r="AU265" s="143" t="s">
        <v>79</v>
      </c>
      <c r="AY265" s="18" t="s">
        <v>160</v>
      </c>
      <c r="BE265" s="144">
        <f>IF(N265="základní",J265,0)</f>
        <v>0</v>
      </c>
      <c r="BF265" s="144">
        <f>IF(N265="snížená",J265,0)</f>
        <v>0</v>
      </c>
      <c r="BG265" s="144">
        <f>IF(N265="zákl. přenesená",J265,0)</f>
        <v>0</v>
      </c>
      <c r="BH265" s="144">
        <f>IF(N265="sníž. přenesená",J265,0)</f>
        <v>0</v>
      </c>
      <c r="BI265" s="144">
        <f>IF(N265="nulová",J265,0)</f>
        <v>0</v>
      </c>
      <c r="BJ265" s="18" t="s">
        <v>77</v>
      </c>
      <c r="BK265" s="144">
        <f>ROUND(I265*H265,2)</f>
        <v>0</v>
      </c>
      <c r="BL265" s="18" t="s">
        <v>167</v>
      </c>
      <c r="BM265" s="143" t="s">
        <v>814</v>
      </c>
    </row>
    <row r="266" spans="2:65" s="1" customFormat="1" ht="11.25">
      <c r="B266" s="33"/>
      <c r="D266" s="145" t="s">
        <v>169</v>
      </c>
      <c r="F266" s="146" t="s">
        <v>813</v>
      </c>
      <c r="I266" s="147"/>
      <c r="L266" s="33"/>
      <c r="M266" s="148"/>
      <c r="T266" s="54"/>
      <c r="AT266" s="18" t="s">
        <v>169</v>
      </c>
      <c r="AU266" s="18" t="s">
        <v>79</v>
      </c>
    </row>
    <row r="267" spans="2:65" s="1" customFormat="1" ht="156">
      <c r="B267" s="33"/>
      <c r="D267" s="145" t="s">
        <v>803</v>
      </c>
      <c r="F267" s="192" t="s">
        <v>808</v>
      </c>
      <c r="I267" s="147"/>
      <c r="L267" s="33"/>
      <c r="M267" s="148"/>
      <c r="T267" s="54"/>
      <c r="AT267" s="18" t="s">
        <v>803</v>
      </c>
      <c r="AU267" s="18" t="s">
        <v>79</v>
      </c>
    </row>
    <row r="268" spans="2:65" s="11" customFormat="1" ht="22.9" customHeight="1">
      <c r="B268" s="120"/>
      <c r="D268" s="121" t="s">
        <v>68</v>
      </c>
      <c r="E268" s="130" t="s">
        <v>211</v>
      </c>
      <c r="F268" s="130" t="s">
        <v>425</v>
      </c>
      <c r="I268" s="123"/>
      <c r="J268" s="131">
        <f>BK268</f>
        <v>0</v>
      </c>
      <c r="L268" s="120"/>
      <c r="M268" s="125"/>
      <c r="P268" s="126">
        <v>0</v>
      </c>
      <c r="R268" s="126">
        <v>0</v>
      </c>
      <c r="T268" s="127">
        <v>0</v>
      </c>
      <c r="AR268" s="121" t="s">
        <v>77</v>
      </c>
      <c r="AT268" s="128" t="s">
        <v>68</v>
      </c>
      <c r="AU268" s="128" t="s">
        <v>77</v>
      </c>
      <c r="AY268" s="121" t="s">
        <v>160</v>
      </c>
      <c r="BK268" s="129">
        <v>0</v>
      </c>
    </row>
    <row r="269" spans="2:65" s="11" customFormat="1" ht="25.9" customHeight="1">
      <c r="B269" s="120"/>
      <c r="D269" s="121" t="s">
        <v>68</v>
      </c>
      <c r="E269" s="122" t="s">
        <v>540</v>
      </c>
      <c r="F269" s="122" t="s">
        <v>541</v>
      </c>
      <c r="I269" s="123"/>
      <c r="J269" s="124">
        <f>BK269</f>
        <v>0</v>
      </c>
      <c r="L269" s="120"/>
      <c r="M269" s="125"/>
      <c r="P269" s="126">
        <f>SUM(P270:P335)</f>
        <v>0</v>
      </c>
      <c r="R269" s="126">
        <f>SUM(R270:R335)</f>
        <v>0</v>
      </c>
      <c r="T269" s="127">
        <f>SUM(T270:T335)</f>
        <v>0</v>
      </c>
      <c r="AR269" s="121" t="s">
        <v>167</v>
      </c>
      <c r="AT269" s="128" t="s">
        <v>68</v>
      </c>
      <c r="AU269" s="128" t="s">
        <v>69</v>
      </c>
      <c r="AY269" s="121" t="s">
        <v>160</v>
      </c>
      <c r="BK269" s="129">
        <f>SUM(BK270:BK335)</f>
        <v>0</v>
      </c>
    </row>
    <row r="270" spans="2:65" s="1" customFormat="1" ht="24.2" customHeight="1">
      <c r="B270" s="33"/>
      <c r="C270" s="132" t="s">
        <v>495</v>
      </c>
      <c r="D270" s="132" t="s">
        <v>162</v>
      </c>
      <c r="E270" s="133" t="s">
        <v>446</v>
      </c>
      <c r="F270" s="134" t="s">
        <v>447</v>
      </c>
      <c r="G270" s="135" t="s">
        <v>313</v>
      </c>
      <c r="H270" s="136">
        <v>4</v>
      </c>
      <c r="I270" s="137"/>
      <c r="J270" s="138">
        <f>ROUND(I270*H270,2)</f>
        <v>0</v>
      </c>
      <c r="K270" s="134" t="s">
        <v>166</v>
      </c>
      <c r="L270" s="33"/>
      <c r="M270" s="139" t="s">
        <v>19</v>
      </c>
      <c r="N270" s="140" t="s">
        <v>40</v>
      </c>
      <c r="P270" s="141">
        <f>O270*H270</f>
        <v>0</v>
      </c>
      <c r="Q270" s="141">
        <v>0</v>
      </c>
      <c r="R270" s="141">
        <f>Q270*H270</f>
        <v>0</v>
      </c>
      <c r="S270" s="141">
        <v>0</v>
      </c>
      <c r="T270" s="142">
        <f>S270*H270</f>
        <v>0</v>
      </c>
      <c r="AR270" s="143" t="s">
        <v>268</v>
      </c>
      <c r="AT270" s="143" t="s">
        <v>162</v>
      </c>
      <c r="AU270" s="143" t="s">
        <v>77</v>
      </c>
      <c r="AY270" s="18" t="s">
        <v>160</v>
      </c>
      <c r="BE270" s="144">
        <f>IF(N270="základní",J270,0)</f>
        <v>0</v>
      </c>
      <c r="BF270" s="144">
        <f>IF(N270="snížená",J270,0)</f>
        <v>0</v>
      </c>
      <c r="BG270" s="144">
        <f>IF(N270="zákl. přenesená",J270,0)</f>
        <v>0</v>
      </c>
      <c r="BH270" s="144">
        <f>IF(N270="sníž. přenesená",J270,0)</f>
        <v>0</v>
      </c>
      <c r="BI270" s="144">
        <f>IF(N270="nulová",J270,0)</f>
        <v>0</v>
      </c>
      <c r="BJ270" s="18" t="s">
        <v>77</v>
      </c>
      <c r="BK270" s="144">
        <f>ROUND(I270*H270,2)</f>
        <v>0</v>
      </c>
      <c r="BL270" s="18" t="s">
        <v>268</v>
      </c>
      <c r="BM270" s="143" t="s">
        <v>815</v>
      </c>
    </row>
    <row r="271" spans="2:65" s="1" customFormat="1" ht="39">
      <c r="B271" s="33"/>
      <c r="D271" s="145" t="s">
        <v>169</v>
      </c>
      <c r="F271" s="146" t="s">
        <v>449</v>
      </c>
      <c r="I271" s="147"/>
      <c r="L271" s="33"/>
      <c r="M271" s="148"/>
      <c r="T271" s="54"/>
      <c r="AT271" s="18" t="s">
        <v>169</v>
      </c>
      <c r="AU271" s="18" t="s">
        <v>77</v>
      </c>
    </row>
    <row r="272" spans="2:65" s="15" customFormat="1" ht="11.25">
      <c r="B272" s="180"/>
      <c r="D272" s="145" t="s">
        <v>171</v>
      </c>
      <c r="E272" s="181" t="s">
        <v>19</v>
      </c>
      <c r="F272" s="182" t="s">
        <v>816</v>
      </c>
      <c r="H272" s="181" t="s">
        <v>19</v>
      </c>
      <c r="I272" s="183"/>
      <c r="L272" s="180"/>
      <c r="M272" s="184"/>
      <c r="T272" s="185"/>
      <c r="AT272" s="181" t="s">
        <v>171</v>
      </c>
      <c r="AU272" s="181" t="s">
        <v>77</v>
      </c>
      <c r="AV272" s="15" t="s">
        <v>77</v>
      </c>
      <c r="AW272" s="15" t="s">
        <v>31</v>
      </c>
      <c r="AX272" s="15" t="s">
        <v>69</v>
      </c>
      <c r="AY272" s="181" t="s">
        <v>160</v>
      </c>
    </row>
    <row r="273" spans="2:65" s="12" customFormat="1" ht="11.25">
      <c r="B273" s="149"/>
      <c r="D273" s="145" t="s">
        <v>171</v>
      </c>
      <c r="E273" s="150" t="s">
        <v>19</v>
      </c>
      <c r="F273" s="151" t="s">
        <v>817</v>
      </c>
      <c r="H273" s="152">
        <v>1</v>
      </c>
      <c r="I273" s="153"/>
      <c r="L273" s="149"/>
      <c r="M273" s="154"/>
      <c r="T273" s="155"/>
      <c r="AT273" s="150" t="s">
        <v>171</v>
      </c>
      <c r="AU273" s="150" t="s">
        <v>77</v>
      </c>
      <c r="AV273" s="12" t="s">
        <v>79</v>
      </c>
      <c r="AW273" s="12" t="s">
        <v>31</v>
      </c>
      <c r="AX273" s="12" t="s">
        <v>69</v>
      </c>
      <c r="AY273" s="150" t="s">
        <v>160</v>
      </c>
    </row>
    <row r="274" spans="2:65" s="12" customFormat="1" ht="11.25">
      <c r="B274" s="149"/>
      <c r="D274" s="145" t="s">
        <v>171</v>
      </c>
      <c r="E274" s="150" t="s">
        <v>19</v>
      </c>
      <c r="F274" s="151" t="s">
        <v>818</v>
      </c>
      <c r="H274" s="152">
        <v>1</v>
      </c>
      <c r="I274" s="153"/>
      <c r="L274" s="149"/>
      <c r="M274" s="154"/>
      <c r="T274" s="155"/>
      <c r="AT274" s="150" t="s">
        <v>171</v>
      </c>
      <c r="AU274" s="150" t="s">
        <v>77</v>
      </c>
      <c r="AV274" s="12" t="s">
        <v>79</v>
      </c>
      <c r="AW274" s="12" t="s">
        <v>31</v>
      </c>
      <c r="AX274" s="12" t="s">
        <v>69</v>
      </c>
      <c r="AY274" s="150" t="s">
        <v>160</v>
      </c>
    </row>
    <row r="275" spans="2:65" s="15" customFormat="1" ht="11.25">
      <c r="B275" s="180"/>
      <c r="D275" s="145" t="s">
        <v>171</v>
      </c>
      <c r="E275" s="181" t="s">
        <v>19</v>
      </c>
      <c r="F275" s="182" t="s">
        <v>819</v>
      </c>
      <c r="H275" s="181" t="s">
        <v>19</v>
      </c>
      <c r="I275" s="183"/>
      <c r="L275" s="180"/>
      <c r="M275" s="184"/>
      <c r="T275" s="185"/>
      <c r="AT275" s="181" t="s">
        <v>171</v>
      </c>
      <c r="AU275" s="181" t="s">
        <v>77</v>
      </c>
      <c r="AV275" s="15" t="s">
        <v>77</v>
      </c>
      <c r="AW275" s="15" t="s">
        <v>31</v>
      </c>
      <c r="AX275" s="15" t="s">
        <v>69</v>
      </c>
      <c r="AY275" s="181" t="s">
        <v>160</v>
      </c>
    </row>
    <row r="276" spans="2:65" s="12" customFormat="1" ht="11.25">
      <c r="B276" s="149"/>
      <c r="D276" s="145" t="s">
        <v>171</v>
      </c>
      <c r="E276" s="150" t="s">
        <v>19</v>
      </c>
      <c r="F276" s="151" t="s">
        <v>820</v>
      </c>
      <c r="H276" s="152">
        <v>1</v>
      </c>
      <c r="I276" s="153"/>
      <c r="L276" s="149"/>
      <c r="M276" s="154"/>
      <c r="T276" s="155"/>
      <c r="AT276" s="150" t="s">
        <v>171</v>
      </c>
      <c r="AU276" s="150" t="s">
        <v>77</v>
      </c>
      <c r="AV276" s="12" t="s">
        <v>79</v>
      </c>
      <c r="AW276" s="12" t="s">
        <v>31</v>
      </c>
      <c r="AX276" s="12" t="s">
        <v>69</v>
      </c>
      <c r="AY276" s="150" t="s">
        <v>160</v>
      </c>
    </row>
    <row r="277" spans="2:65" s="12" customFormat="1" ht="11.25">
      <c r="B277" s="149"/>
      <c r="D277" s="145" t="s">
        <v>171</v>
      </c>
      <c r="E277" s="150" t="s">
        <v>19</v>
      </c>
      <c r="F277" s="151" t="s">
        <v>821</v>
      </c>
      <c r="H277" s="152">
        <v>1</v>
      </c>
      <c r="I277" s="153"/>
      <c r="L277" s="149"/>
      <c r="M277" s="154"/>
      <c r="T277" s="155"/>
      <c r="AT277" s="150" t="s">
        <v>171</v>
      </c>
      <c r="AU277" s="150" t="s">
        <v>77</v>
      </c>
      <c r="AV277" s="12" t="s">
        <v>79</v>
      </c>
      <c r="AW277" s="12" t="s">
        <v>31</v>
      </c>
      <c r="AX277" s="12" t="s">
        <v>69</v>
      </c>
      <c r="AY277" s="150" t="s">
        <v>160</v>
      </c>
    </row>
    <row r="278" spans="2:65" s="13" customFormat="1" ht="11.25">
      <c r="B278" s="156"/>
      <c r="D278" s="145" t="s">
        <v>171</v>
      </c>
      <c r="E278" s="157" t="s">
        <v>19</v>
      </c>
      <c r="F278" s="158" t="s">
        <v>184</v>
      </c>
      <c r="H278" s="159">
        <v>4</v>
      </c>
      <c r="I278" s="160"/>
      <c r="L278" s="156"/>
      <c r="M278" s="161"/>
      <c r="T278" s="162"/>
      <c r="AT278" s="157" t="s">
        <v>171</v>
      </c>
      <c r="AU278" s="157" t="s">
        <v>77</v>
      </c>
      <c r="AV278" s="13" t="s">
        <v>167</v>
      </c>
      <c r="AW278" s="13" t="s">
        <v>31</v>
      </c>
      <c r="AX278" s="13" t="s">
        <v>77</v>
      </c>
      <c r="AY278" s="157" t="s">
        <v>160</v>
      </c>
    </row>
    <row r="279" spans="2:65" s="1" customFormat="1" ht="24.2" customHeight="1">
      <c r="B279" s="33"/>
      <c r="C279" s="132" t="s">
        <v>500</v>
      </c>
      <c r="D279" s="132" t="s">
        <v>162</v>
      </c>
      <c r="E279" s="133" t="s">
        <v>453</v>
      </c>
      <c r="F279" s="134" t="s">
        <v>454</v>
      </c>
      <c r="G279" s="135" t="s">
        <v>313</v>
      </c>
      <c r="H279" s="136">
        <v>11</v>
      </c>
      <c r="I279" s="137"/>
      <c r="J279" s="138">
        <f>ROUND(I279*H279,2)</f>
        <v>0</v>
      </c>
      <c r="K279" s="134" t="s">
        <v>166</v>
      </c>
      <c r="L279" s="33"/>
      <c r="M279" s="139" t="s">
        <v>19</v>
      </c>
      <c r="N279" s="140" t="s">
        <v>40</v>
      </c>
      <c r="P279" s="141">
        <f>O279*H279</f>
        <v>0</v>
      </c>
      <c r="Q279" s="141">
        <v>0</v>
      </c>
      <c r="R279" s="141">
        <f>Q279*H279</f>
        <v>0</v>
      </c>
      <c r="S279" s="141">
        <v>0</v>
      </c>
      <c r="T279" s="142">
        <f>S279*H279</f>
        <v>0</v>
      </c>
      <c r="AR279" s="143" t="s">
        <v>268</v>
      </c>
      <c r="AT279" s="143" t="s">
        <v>162</v>
      </c>
      <c r="AU279" s="143" t="s">
        <v>77</v>
      </c>
      <c r="AY279" s="18" t="s">
        <v>160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8" t="s">
        <v>77</v>
      </c>
      <c r="BK279" s="144">
        <f>ROUND(I279*H279,2)</f>
        <v>0</v>
      </c>
      <c r="BL279" s="18" t="s">
        <v>268</v>
      </c>
      <c r="BM279" s="143" t="s">
        <v>822</v>
      </c>
    </row>
    <row r="280" spans="2:65" s="1" customFormat="1" ht="39">
      <c r="B280" s="33"/>
      <c r="D280" s="145" t="s">
        <v>169</v>
      </c>
      <c r="F280" s="146" t="s">
        <v>456</v>
      </c>
      <c r="I280" s="147"/>
      <c r="L280" s="33"/>
      <c r="M280" s="148"/>
      <c r="T280" s="54"/>
      <c r="AT280" s="18" t="s">
        <v>169</v>
      </c>
      <c r="AU280" s="18" t="s">
        <v>77</v>
      </c>
    </row>
    <row r="281" spans="2:65" s="15" customFormat="1" ht="11.25">
      <c r="B281" s="180"/>
      <c r="D281" s="145" t="s">
        <v>171</v>
      </c>
      <c r="E281" s="181" t="s">
        <v>19</v>
      </c>
      <c r="F281" s="182" t="s">
        <v>819</v>
      </c>
      <c r="H281" s="181" t="s">
        <v>19</v>
      </c>
      <c r="I281" s="183"/>
      <c r="L281" s="180"/>
      <c r="M281" s="184"/>
      <c r="T281" s="185"/>
      <c r="AT281" s="181" t="s">
        <v>171</v>
      </c>
      <c r="AU281" s="181" t="s">
        <v>77</v>
      </c>
      <c r="AV281" s="15" t="s">
        <v>77</v>
      </c>
      <c r="AW281" s="15" t="s">
        <v>31</v>
      </c>
      <c r="AX281" s="15" t="s">
        <v>69</v>
      </c>
      <c r="AY281" s="181" t="s">
        <v>160</v>
      </c>
    </row>
    <row r="282" spans="2:65" s="12" customFormat="1" ht="11.25">
      <c r="B282" s="149"/>
      <c r="D282" s="145" t="s">
        <v>171</v>
      </c>
      <c r="E282" s="150" t="s">
        <v>19</v>
      </c>
      <c r="F282" s="151" t="s">
        <v>823</v>
      </c>
      <c r="H282" s="152">
        <v>2</v>
      </c>
      <c r="I282" s="153"/>
      <c r="L282" s="149"/>
      <c r="M282" s="154"/>
      <c r="T282" s="155"/>
      <c r="AT282" s="150" t="s">
        <v>171</v>
      </c>
      <c r="AU282" s="150" t="s">
        <v>77</v>
      </c>
      <c r="AV282" s="12" t="s">
        <v>79</v>
      </c>
      <c r="AW282" s="12" t="s">
        <v>31</v>
      </c>
      <c r="AX282" s="12" t="s">
        <v>69</v>
      </c>
      <c r="AY282" s="150" t="s">
        <v>160</v>
      </c>
    </row>
    <row r="283" spans="2:65" s="12" customFormat="1" ht="11.25">
      <c r="B283" s="149"/>
      <c r="D283" s="145" t="s">
        <v>171</v>
      </c>
      <c r="E283" s="150" t="s">
        <v>19</v>
      </c>
      <c r="F283" s="151" t="s">
        <v>824</v>
      </c>
      <c r="H283" s="152">
        <v>9</v>
      </c>
      <c r="I283" s="153"/>
      <c r="L283" s="149"/>
      <c r="M283" s="154"/>
      <c r="T283" s="155"/>
      <c r="AT283" s="150" t="s">
        <v>171</v>
      </c>
      <c r="AU283" s="150" t="s">
        <v>77</v>
      </c>
      <c r="AV283" s="12" t="s">
        <v>79</v>
      </c>
      <c r="AW283" s="12" t="s">
        <v>31</v>
      </c>
      <c r="AX283" s="12" t="s">
        <v>69</v>
      </c>
      <c r="AY283" s="150" t="s">
        <v>160</v>
      </c>
    </row>
    <row r="284" spans="2:65" s="13" customFormat="1" ht="11.25">
      <c r="B284" s="156"/>
      <c r="D284" s="145" t="s">
        <v>171</v>
      </c>
      <c r="E284" s="157" t="s">
        <v>19</v>
      </c>
      <c r="F284" s="158" t="s">
        <v>184</v>
      </c>
      <c r="H284" s="159">
        <v>11</v>
      </c>
      <c r="I284" s="160"/>
      <c r="L284" s="156"/>
      <c r="M284" s="161"/>
      <c r="T284" s="162"/>
      <c r="AT284" s="157" t="s">
        <v>171</v>
      </c>
      <c r="AU284" s="157" t="s">
        <v>77</v>
      </c>
      <c r="AV284" s="13" t="s">
        <v>167</v>
      </c>
      <c r="AW284" s="13" t="s">
        <v>31</v>
      </c>
      <c r="AX284" s="13" t="s">
        <v>77</v>
      </c>
      <c r="AY284" s="157" t="s">
        <v>160</v>
      </c>
    </row>
    <row r="285" spans="2:65" s="1" customFormat="1" ht="24.2" customHeight="1">
      <c r="B285" s="33"/>
      <c r="C285" s="132" t="s">
        <v>504</v>
      </c>
      <c r="D285" s="132" t="s">
        <v>162</v>
      </c>
      <c r="E285" s="133" t="s">
        <v>266</v>
      </c>
      <c r="F285" s="134" t="s">
        <v>267</v>
      </c>
      <c r="G285" s="135" t="s">
        <v>233</v>
      </c>
      <c r="H285" s="136">
        <v>1108.643</v>
      </c>
      <c r="I285" s="137"/>
      <c r="J285" s="138">
        <f>ROUND(I285*H285,2)</f>
        <v>0</v>
      </c>
      <c r="K285" s="134" t="s">
        <v>166</v>
      </c>
      <c r="L285" s="33"/>
      <c r="M285" s="139" t="s">
        <v>19</v>
      </c>
      <c r="N285" s="140" t="s">
        <v>40</v>
      </c>
      <c r="P285" s="141">
        <f>O285*H285</f>
        <v>0</v>
      </c>
      <c r="Q285" s="141">
        <v>0</v>
      </c>
      <c r="R285" s="141">
        <f>Q285*H285</f>
        <v>0</v>
      </c>
      <c r="S285" s="141">
        <v>0</v>
      </c>
      <c r="T285" s="142">
        <f>S285*H285</f>
        <v>0</v>
      </c>
      <c r="AR285" s="143" t="s">
        <v>268</v>
      </c>
      <c r="AT285" s="143" t="s">
        <v>162</v>
      </c>
      <c r="AU285" s="143" t="s">
        <v>77</v>
      </c>
      <c r="AY285" s="18" t="s">
        <v>160</v>
      </c>
      <c r="BE285" s="144">
        <f>IF(N285="základní",J285,0)</f>
        <v>0</v>
      </c>
      <c r="BF285" s="144">
        <f>IF(N285="snížená",J285,0)</f>
        <v>0</v>
      </c>
      <c r="BG285" s="144">
        <f>IF(N285="zákl. přenesená",J285,0)</f>
        <v>0</v>
      </c>
      <c r="BH285" s="144">
        <f>IF(N285="sníž. přenesená",J285,0)</f>
        <v>0</v>
      </c>
      <c r="BI285" s="144">
        <f>IF(N285="nulová",J285,0)</f>
        <v>0</v>
      </c>
      <c r="BJ285" s="18" t="s">
        <v>77</v>
      </c>
      <c r="BK285" s="144">
        <f>ROUND(I285*H285,2)</f>
        <v>0</v>
      </c>
      <c r="BL285" s="18" t="s">
        <v>268</v>
      </c>
      <c r="BM285" s="143" t="s">
        <v>825</v>
      </c>
    </row>
    <row r="286" spans="2:65" s="1" customFormat="1" ht="29.25">
      <c r="B286" s="33"/>
      <c r="D286" s="145" t="s">
        <v>169</v>
      </c>
      <c r="F286" s="146" t="s">
        <v>270</v>
      </c>
      <c r="I286" s="147"/>
      <c r="L286" s="33"/>
      <c r="M286" s="148"/>
      <c r="T286" s="54"/>
      <c r="AT286" s="18" t="s">
        <v>169</v>
      </c>
      <c r="AU286" s="18" t="s">
        <v>77</v>
      </c>
    </row>
    <row r="287" spans="2:65" s="15" customFormat="1" ht="11.25">
      <c r="B287" s="180"/>
      <c r="D287" s="145" t="s">
        <v>171</v>
      </c>
      <c r="E287" s="181" t="s">
        <v>19</v>
      </c>
      <c r="F287" s="182" t="s">
        <v>826</v>
      </c>
      <c r="H287" s="181" t="s">
        <v>19</v>
      </c>
      <c r="I287" s="183"/>
      <c r="L287" s="180"/>
      <c r="M287" s="184"/>
      <c r="T287" s="185"/>
      <c r="AT287" s="181" t="s">
        <v>171</v>
      </c>
      <c r="AU287" s="181" t="s">
        <v>77</v>
      </c>
      <c r="AV287" s="15" t="s">
        <v>77</v>
      </c>
      <c r="AW287" s="15" t="s">
        <v>31</v>
      </c>
      <c r="AX287" s="15" t="s">
        <v>69</v>
      </c>
      <c r="AY287" s="181" t="s">
        <v>160</v>
      </c>
    </row>
    <row r="288" spans="2:65" s="12" customFormat="1" ht="11.25">
      <c r="B288" s="149"/>
      <c r="D288" s="145" t="s">
        <v>171</v>
      </c>
      <c r="E288" s="150" t="s">
        <v>19</v>
      </c>
      <c r="F288" s="151" t="s">
        <v>827</v>
      </c>
      <c r="H288" s="152">
        <v>0.72</v>
      </c>
      <c r="I288" s="153"/>
      <c r="L288" s="149"/>
      <c r="M288" s="154"/>
      <c r="T288" s="155"/>
      <c r="AT288" s="150" t="s">
        <v>171</v>
      </c>
      <c r="AU288" s="150" t="s">
        <v>77</v>
      </c>
      <c r="AV288" s="12" t="s">
        <v>79</v>
      </c>
      <c r="AW288" s="12" t="s">
        <v>31</v>
      </c>
      <c r="AX288" s="12" t="s">
        <v>69</v>
      </c>
      <c r="AY288" s="150" t="s">
        <v>160</v>
      </c>
    </row>
    <row r="289" spans="2:65" s="12" customFormat="1" ht="11.25">
      <c r="B289" s="149"/>
      <c r="D289" s="145" t="s">
        <v>171</v>
      </c>
      <c r="E289" s="150" t="s">
        <v>19</v>
      </c>
      <c r="F289" s="151" t="s">
        <v>828</v>
      </c>
      <c r="H289" s="152">
        <v>45.98</v>
      </c>
      <c r="I289" s="153"/>
      <c r="L289" s="149"/>
      <c r="M289" s="154"/>
      <c r="T289" s="155"/>
      <c r="AT289" s="150" t="s">
        <v>171</v>
      </c>
      <c r="AU289" s="150" t="s">
        <v>77</v>
      </c>
      <c r="AV289" s="12" t="s">
        <v>79</v>
      </c>
      <c r="AW289" s="12" t="s">
        <v>31</v>
      </c>
      <c r="AX289" s="12" t="s">
        <v>69</v>
      </c>
      <c r="AY289" s="150" t="s">
        <v>160</v>
      </c>
    </row>
    <row r="290" spans="2:65" s="12" customFormat="1" ht="11.25">
      <c r="B290" s="149"/>
      <c r="D290" s="145" t="s">
        <v>171</v>
      </c>
      <c r="E290" s="150" t="s">
        <v>19</v>
      </c>
      <c r="F290" s="151" t="s">
        <v>829</v>
      </c>
      <c r="H290" s="152">
        <v>418.41</v>
      </c>
      <c r="I290" s="153"/>
      <c r="L290" s="149"/>
      <c r="M290" s="154"/>
      <c r="T290" s="155"/>
      <c r="AT290" s="150" t="s">
        <v>171</v>
      </c>
      <c r="AU290" s="150" t="s">
        <v>77</v>
      </c>
      <c r="AV290" s="12" t="s">
        <v>79</v>
      </c>
      <c r="AW290" s="12" t="s">
        <v>31</v>
      </c>
      <c r="AX290" s="12" t="s">
        <v>69</v>
      </c>
      <c r="AY290" s="150" t="s">
        <v>160</v>
      </c>
    </row>
    <row r="291" spans="2:65" s="15" customFormat="1" ht="11.25">
      <c r="B291" s="180"/>
      <c r="D291" s="145" t="s">
        <v>171</v>
      </c>
      <c r="E291" s="181" t="s">
        <v>19</v>
      </c>
      <c r="F291" s="182" t="s">
        <v>830</v>
      </c>
      <c r="H291" s="181" t="s">
        <v>19</v>
      </c>
      <c r="I291" s="183"/>
      <c r="L291" s="180"/>
      <c r="M291" s="184"/>
      <c r="T291" s="185"/>
      <c r="AT291" s="181" t="s">
        <v>171</v>
      </c>
      <c r="AU291" s="181" t="s">
        <v>77</v>
      </c>
      <c r="AV291" s="15" t="s">
        <v>77</v>
      </c>
      <c r="AW291" s="15" t="s">
        <v>31</v>
      </c>
      <c r="AX291" s="15" t="s">
        <v>69</v>
      </c>
      <c r="AY291" s="181" t="s">
        <v>160</v>
      </c>
    </row>
    <row r="292" spans="2:65" s="12" customFormat="1" ht="11.25">
      <c r="B292" s="149"/>
      <c r="D292" s="145" t="s">
        <v>171</v>
      </c>
      <c r="E292" s="150" t="s">
        <v>19</v>
      </c>
      <c r="F292" s="151" t="s">
        <v>831</v>
      </c>
      <c r="H292" s="152">
        <v>134.9</v>
      </c>
      <c r="I292" s="153"/>
      <c r="L292" s="149"/>
      <c r="M292" s="154"/>
      <c r="T292" s="155"/>
      <c r="AT292" s="150" t="s">
        <v>171</v>
      </c>
      <c r="AU292" s="150" t="s">
        <v>77</v>
      </c>
      <c r="AV292" s="12" t="s">
        <v>79</v>
      </c>
      <c r="AW292" s="12" t="s">
        <v>31</v>
      </c>
      <c r="AX292" s="12" t="s">
        <v>69</v>
      </c>
      <c r="AY292" s="150" t="s">
        <v>160</v>
      </c>
    </row>
    <row r="293" spans="2:65" s="15" customFormat="1" ht="11.25">
      <c r="B293" s="180"/>
      <c r="D293" s="145" t="s">
        <v>171</v>
      </c>
      <c r="E293" s="181" t="s">
        <v>19</v>
      </c>
      <c r="F293" s="182" t="s">
        <v>832</v>
      </c>
      <c r="H293" s="181" t="s">
        <v>19</v>
      </c>
      <c r="I293" s="183"/>
      <c r="L293" s="180"/>
      <c r="M293" s="184"/>
      <c r="T293" s="185"/>
      <c r="AT293" s="181" t="s">
        <v>171</v>
      </c>
      <c r="AU293" s="181" t="s">
        <v>77</v>
      </c>
      <c r="AV293" s="15" t="s">
        <v>77</v>
      </c>
      <c r="AW293" s="15" t="s">
        <v>31</v>
      </c>
      <c r="AX293" s="15" t="s">
        <v>69</v>
      </c>
      <c r="AY293" s="181" t="s">
        <v>160</v>
      </c>
    </row>
    <row r="294" spans="2:65" s="12" customFormat="1" ht="11.25">
      <c r="B294" s="149"/>
      <c r="D294" s="145" t="s">
        <v>171</v>
      </c>
      <c r="E294" s="150" t="s">
        <v>19</v>
      </c>
      <c r="F294" s="151" t="s">
        <v>833</v>
      </c>
      <c r="H294" s="152">
        <v>36.814999999999998</v>
      </c>
      <c r="I294" s="153"/>
      <c r="L294" s="149"/>
      <c r="M294" s="154"/>
      <c r="T294" s="155"/>
      <c r="AT294" s="150" t="s">
        <v>171</v>
      </c>
      <c r="AU294" s="150" t="s">
        <v>77</v>
      </c>
      <c r="AV294" s="12" t="s">
        <v>79</v>
      </c>
      <c r="AW294" s="12" t="s">
        <v>31</v>
      </c>
      <c r="AX294" s="12" t="s">
        <v>69</v>
      </c>
      <c r="AY294" s="150" t="s">
        <v>160</v>
      </c>
    </row>
    <row r="295" spans="2:65" s="12" customFormat="1" ht="11.25">
      <c r="B295" s="149"/>
      <c r="D295" s="145" t="s">
        <v>171</v>
      </c>
      <c r="E295" s="150" t="s">
        <v>19</v>
      </c>
      <c r="F295" s="151" t="s">
        <v>834</v>
      </c>
      <c r="H295" s="152">
        <v>2.16</v>
      </c>
      <c r="I295" s="153"/>
      <c r="L295" s="149"/>
      <c r="M295" s="154"/>
      <c r="T295" s="155"/>
      <c r="AT295" s="150" t="s">
        <v>171</v>
      </c>
      <c r="AU295" s="150" t="s">
        <v>77</v>
      </c>
      <c r="AV295" s="12" t="s">
        <v>79</v>
      </c>
      <c r="AW295" s="12" t="s">
        <v>31</v>
      </c>
      <c r="AX295" s="12" t="s">
        <v>69</v>
      </c>
      <c r="AY295" s="150" t="s">
        <v>160</v>
      </c>
    </row>
    <row r="296" spans="2:65" s="12" customFormat="1" ht="11.25">
      <c r="B296" s="149"/>
      <c r="D296" s="145" t="s">
        <v>171</v>
      </c>
      <c r="E296" s="150" t="s">
        <v>19</v>
      </c>
      <c r="F296" s="151" t="s">
        <v>835</v>
      </c>
      <c r="H296" s="152">
        <v>401.43200000000002</v>
      </c>
      <c r="I296" s="153"/>
      <c r="L296" s="149"/>
      <c r="M296" s="154"/>
      <c r="T296" s="155"/>
      <c r="AT296" s="150" t="s">
        <v>171</v>
      </c>
      <c r="AU296" s="150" t="s">
        <v>77</v>
      </c>
      <c r="AV296" s="12" t="s">
        <v>79</v>
      </c>
      <c r="AW296" s="12" t="s">
        <v>31</v>
      </c>
      <c r="AX296" s="12" t="s">
        <v>69</v>
      </c>
      <c r="AY296" s="150" t="s">
        <v>160</v>
      </c>
    </row>
    <row r="297" spans="2:65" s="12" customFormat="1" ht="11.25">
      <c r="B297" s="149"/>
      <c r="D297" s="145" t="s">
        <v>171</v>
      </c>
      <c r="E297" s="150" t="s">
        <v>19</v>
      </c>
      <c r="F297" s="151" t="s">
        <v>836</v>
      </c>
      <c r="H297" s="152">
        <v>0.54700000000000004</v>
      </c>
      <c r="I297" s="153"/>
      <c r="L297" s="149"/>
      <c r="M297" s="154"/>
      <c r="T297" s="155"/>
      <c r="AT297" s="150" t="s">
        <v>171</v>
      </c>
      <c r="AU297" s="150" t="s">
        <v>77</v>
      </c>
      <c r="AV297" s="12" t="s">
        <v>79</v>
      </c>
      <c r="AW297" s="12" t="s">
        <v>31</v>
      </c>
      <c r="AX297" s="12" t="s">
        <v>69</v>
      </c>
      <c r="AY297" s="150" t="s">
        <v>160</v>
      </c>
    </row>
    <row r="298" spans="2:65" s="12" customFormat="1" ht="11.25">
      <c r="B298" s="149"/>
      <c r="D298" s="145" t="s">
        <v>171</v>
      </c>
      <c r="E298" s="150" t="s">
        <v>19</v>
      </c>
      <c r="F298" s="151" t="s">
        <v>837</v>
      </c>
      <c r="H298" s="152">
        <v>22.04</v>
      </c>
      <c r="I298" s="153"/>
      <c r="L298" s="149"/>
      <c r="M298" s="154"/>
      <c r="T298" s="155"/>
      <c r="AT298" s="150" t="s">
        <v>171</v>
      </c>
      <c r="AU298" s="150" t="s">
        <v>77</v>
      </c>
      <c r="AV298" s="12" t="s">
        <v>79</v>
      </c>
      <c r="AW298" s="12" t="s">
        <v>31</v>
      </c>
      <c r="AX298" s="12" t="s">
        <v>69</v>
      </c>
      <c r="AY298" s="150" t="s">
        <v>160</v>
      </c>
    </row>
    <row r="299" spans="2:65" s="12" customFormat="1" ht="11.25">
      <c r="B299" s="149"/>
      <c r="D299" s="145" t="s">
        <v>171</v>
      </c>
      <c r="E299" s="150" t="s">
        <v>19</v>
      </c>
      <c r="F299" s="151" t="s">
        <v>838</v>
      </c>
      <c r="H299" s="152">
        <v>45.639000000000003</v>
      </c>
      <c r="I299" s="153"/>
      <c r="L299" s="149"/>
      <c r="M299" s="154"/>
      <c r="T299" s="155"/>
      <c r="AT299" s="150" t="s">
        <v>171</v>
      </c>
      <c r="AU299" s="150" t="s">
        <v>77</v>
      </c>
      <c r="AV299" s="12" t="s">
        <v>79</v>
      </c>
      <c r="AW299" s="12" t="s">
        <v>31</v>
      </c>
      <c r="AX299" s="12" t="s">
        <v>69</v>
      </c>
      <c r="AY299" s="150" t="s">
        <v>160</v>
      </c>
    </row>
    <row r="300" spans="2:65" s="13" customFormat="1" ht="11.25">
      <c r="B300" s="156"/>
      <c r="D300" s="145" t="s">
        <v>171</v>
      </c>
      <c r="E300" s="157" t="s">
        <v>19</v>
      </c>
      <c r="F300" s="158" t="s">
        <v>184</v>
      </c>
      <c r="H300" s="159">
        <v>1108.6429999999998</v>
      </c>
      <c r="I300" s="160"/>
      <c r="L300" s="156"/>
      <c r="M300" s="161"/>
      <c r="T300" s="162"/>
      <c r="AT300" s="157" t="s">
        <v>171</v>
      </c>
      <c r="AU300" s="157" t="s">
        <v>77</v>
      </c>
      <c r="AV300" s="13" t="s">
        <v>167</v>
      </c>
      <c r="AW300" s="13" t="s">
        <v>31</v>
      </c>
      <c r="AX300" s="13" t="s">
        <v>77</v>
      </c>
      <c r="AY300" s="157" t="s">
        <v>160</v>
      </c>
    </row>
    <row r="301" spans="2:65" s="1" customFormat="1" ht="24.2" customHeight="1">
      <c r="B301" s="33"/>
      <c r="C301" s="132" t="s">
        <v>509</v>
      </c>
      <c r="D301" s="132" t="s">
        <v>162</v>
      </c>
      <c r="E301" s="133" t="s">
        <v>274</v>
      </c>
      <c r="F301" s="134" t="s">
        <v>275</v>
      </c>
      <c r="G301" s="135" t="s">
        <v>233</v>
      </c>
      <c r="H301" s="136">
        <v>925.98800000000006</v>
      </c>
      <c r="I301" s="137"/>
      <c r="J301" s="138">
        <f>ROUND(I301*H301,2)</f>
        <v>0</v>
      </c>
      <c r="K301" s="134" t="s">
        <v>166</v>
      </c>
      <c r="L301" s="33"/>
      <c r="M301" s="139" t="s">
        <v>19</v>
      </c>
      <c r="N301" s="140" t="s">
        <v>40</v>
      </c>
      <c r="P301" s="141">
        <f>O301*H301</f>
        <v>0</v>
      </c>
      <c r="Q301" s="141">
        <v>0</v>
      </c>
      <c r="R301" s="141">
        <f>Q301*H301</f>
        <v>0</v>
      </c>
      <c r="S301" s="141">
        <v>0</v>
      </c>
      <c r="T301" s="142">
        <f>S301*H301</f>
        <v>0</v>
      </c>
      <c r="AR301" s="143" t="s">
        <v>268</v>
      </c>
      <c r="AT301" s="143" t="s">
        <v>162</v>
      </c>
      <c r="AU301" s="143" t="s">
        <v>77</v>
      </c>
      <c r="AY301" s="18" t="s">
        <v>160</v>
      </c>
      <c r="BE301" s="144">
        <f>IF(N301="základní",J301,0)</f>
        <v>0</v>
      </c>
      <c r="BF301" s="144">
        <f>IF(N301="snížená",J301,0)</f>
        <v>0</v>
      </c>
      <c r="BG301" s="144">
        <f>IF(N301="zákl. přenesená",J301,0)</f>
        <v>0</v>
      </c>
      <c r="BH301" s="144">
        <f>IF(N301="sníž. přenesená",J301,0)</f>
        <v>0</v>
      </c>
      <c r="BI301" s="144">
        <f>IF(N301="nulová",J301,0)</f>
        <v>0</v>
      </c>
      <c r="BJ301" s="18" t="s">
        <v>77</v>
      </c>
      <c r="BK301" s="144">
        <f>ROUND(I301*H301,2)</f>
        <v>0</v>
      </c>
      <c r="BL301" s="18" t="s">
        <v>268</v>
      </c>
      <c r="BM301" s="143" t="s">
        <v>839</v>
      </c>
    </row>
    <row r="302" spans="2:65" s="1" customFormat="1" ht="39">
      <c r="B302" s="33"/>
      <c r="D302" s="145" t="s">
        <v>169</v>
      </c>
      <c r="F302" s="146" t="s">
        <v>277</v>
      </c>
      <c r="I302" s="147"/>
      <c r="L302" s="33"/>
      <c r="M302" s="148"/>
      <c r="T302" s="54"/>
      <c r="AT302" s="18" t="s">
        <v>169</v>
      </c>
      <c r="AU302" s="18" t="s">
        <v>77</v>
      </c>
    </row>
    <row r="303" spans="2:65" s="15" customFormat="1" ht="11.25">
      <c r="B303" s="180"/>
      <c r="D303" s="145" t="s">
        <v>171</v>
      </c>
      <c r="E303" s="181" t="s">
        <v>19</v>
      </c>
      <c r="F303" s="182" t="s">
        <v>832</v>
      </c>
      <c r="H303" s="181" t="s">
        <v>19</v>
      </c>
      <c r="I303" s="183"/>
      <c r="L303" s="180"/>
      <c r="M303" s="184"/>
      <c r="T303" s="185"/>
      <c r="AT303" s="181" t="s">
        <v>171</v>
      </c>
      <c r="AU303" s="181" t="s">
        <v>77</v>
      </c>
      <c r="AV303" s="15" t="s">
        <v>77</v>
      </c>
      <c r="AW303" s="15" t="s">
        <v>31</v>
      </c>
      <c r="AX303" s="15" t="s">
        <v>69</v>
      </c>
      <c r="AY303" s="181" t="s">
        <v>160</v>
      </c>
    </row>
    <row r="304" spans="2:65" s="12" customFormat="1" ht="11.25">
      <c r="B304" s="149"/>
      <c r="D304" s="145" t="s">
        <v>171</v>
      </c>
      <c r="E304" s="150" t="s">
        <v>19</v>
      </c>
      <c r="F304" s="151" t="s">
        <v>840</v>
      </c>
      <c r="H304" s="152">
        <v>73.63</v>
      </c>
      <c r="I304" s="153"/>
      <c r="L304" s="149"/>
      <c r="M304" s="154"/>
      <c r="T304" s="155"/>
      <c r="AT304" s="150" t="s">
        <v>171</v>
      </c>
      <c r="AU304" s="150" t="s">
        <v>77</v>
      </c>
      <c r="AV304" s="12" t="s">
        <v>79</v>
      </c>
      <c r="AW304" s="12" t="s">
        <v>31</v>
      </c>
      <c r="AX304" s="12" t="s">
        <v>69</v>
      </c>
      <c r="AY304" s="150" t="s">
        <v>160</v>
      </c>
    </row>
    <row r="305" spans="2:65" s="12" customFormat="1" ht="11.25">
      <c r="B305" s="149"/>
      <c r="D305" s="145" t="s">
        <v>171</v>
      </c>
      <c r="E305" s="150" t="s">
        <v>19</v>
      </c>
      <c r="F305" s="151" t="s">
        <v>841</v>
      </c>
      <c r="H305" s="152">
        <v>4.32</v>
      </c>
      <c r="I305" s="153"/>
      <c r="L305" s="149"/>
      <c r="M305" s="154"/>
      <c r="T305" s="155"/>
      <c r="AT305" s="150" t="s">
        <v>171</v>
      </c>
      <c r="AU305" s="150" t="s">
        <v>77</v>
      </c>
      <c r="AV305" s="12" t="s">
        <v>79</v>
      </c>
      <c r="AW305" s="12" t="s">
        <v>31</v>
      </c>
      <c r="AX305" s="12" t="s">
        <v>69</v>
      </c>
      <c r="AY305" s="150" t="s">
        <v>160</v>
      </c>
    </row>
    <row r="306" spans="2:65" s="12" customFormat="1" ht="11.25">
      <c r="B306" s="149"/>
      <c r="D306" s="145" t="s">
        <v>171</v>
      </c>
      <c r="E306" s="150" t="s">
        <v>19</v>
      </c>
      <c r="F306" s="151" t="s">
        <v>842</v>
      </c>
      <c r="H306" s="152">
        <v>802.86400000000003</v>
      </c>
      <c r="I306" s="153"/>
      <c r="L306" s="149"/>
      <c r="M306" s="154"/>
      <c r="T306" s="155"/>
      <c r="AT306" s="150" t="s">
        <v>171</v>
      </c>
      <c r="AU306" s="150" t="s">
        <v>77</v>
      </c>
      <c r="AV306" s="12" t="s">
        <v>79</v>
      </c>
      <c r="AW306" s="12" t="s">
        <v>31</v>
      </c>
      <c r="AX306" s="12" t="s">
        <v>69</v>
      </c>
      <c r="AY306" s="150" t="s">
        <v>160</v>
      </c>
    </row>
    <row r="307" spans="2:65" s="12" customFormat="1" ht="11.25">
      <c r="B307" s="149"/>
      <c r="D307" s="145" t="s">
        <v>171</v>
      </c>
      <c r="E307" s="150" t="s">
        <v>19</v>
      </c>
      <c r="F307" s="151" t="s">
        <v>843</v>
      </c>
      <c r="H307" s="152">
        <v>1.0940000000000001</v>
      </c>
      <c r="I307" s="153"/>
      <c r="L307" s="149"/>
      <c r="M307" s="154"/>
      <c r="T307" s="155"/>
      <c r="AT307" s="150" t="s">
        <v>171</v>
      </c>
      <c r="AU307" s="150" t="s">
        <v>77</v>
      </c>
      <c r="AV307" s="12" t="s">
        <v>79</v>
      </c>
      <c r="AW307" s="12" t="s">
        <v>31</v>
      </c>
      <c r="AX307" s="12" t="s">
        <v>69</v>
      </c>
      <c r="AY307" s="150" t="s">
        <v>160</v>
      </c>
    </row>
    <row r="308" spans="2:65" s="12" customFormat="1" ht="11.25">
      <c r="B308" s="149"/>
      <c r="D308" s="145" t="s">
        <v>171</v>
      </c>
      <c r="E308" s="150" t="s">
        <v>19</v>
      </c>
      <c r="F308" s="151" t="s">
        <v>844</v>
      </c>
      <c r="H308" s="152">
        <v>44.08</v>
      </c>
      <c r="I308" s="153"/>
      <c r="L308" s="149"/>
      <c r="M308" s="154"/>
      <c r="T308" s="155"/>
      <c r="AT308" s="150" t="s">
        <v>171</v>
      </c>
      <c r="AU308" s="150" t="s">
        <v>77</v>
      </c>
      <c r="AV308" s="12" t="s">
        <v>79</v>
      </c>
      <c r="AW308" s="12" t="s">
        <v>31</v>
      </c>
      <c r="AX308" s="12" t="s">
        <v>69</v>
      </c>
      <c r="AY308" s="150" t="s">
        <v>160</v>
      </c>
    </row>
    <row r="309" spans="2:65" s="13" customFormat="1" ht="11.25">
      <c r="B309" s="156"/>
      <c r="D309" s="145" t="s">
        <v>171</v>
      </c>
      <c r="E309" s="157" t="s">
        <v>19</v>
      </c>
      <c r="F309" s="158" t="s">
        <v>184</v>
      </c>
      <c r="H309" s="159">
        <v>925.98800000000017</v>
      </c>
      <c r="I309" s="160"/>
      <c r="L309" s="156"/>
      <c r="M309" s="161"/>
      <c r="T309" s="162"/>
      <c r="AT309" s="157" t="s">
        <v>171</v>
      </c>
      <c r="AU309" s="157" t="s">
        <v>77</v>
      </c>
      <c r="AV309" s="13" t="s">
        <v>167</v>
      </c>
      <c r="AW309" s="13" t="s">
        <v>31</v>
      </c>
      <c r="AX309" s="13" t="s">
        <v>77</v>
      </c>
      <c r="AY309" s="157" t="s">
        <v>160</v>
      </c>
    </row>
    <row r="310" spans="2:65" s="1" customFormat="1" ht="24.2" customHeight="1">
      <c r="B310" s="33"/>
      <c r="C310" s="132" t="s">
        <v>515</v>
      </c>
      <c r="D310" s="132" t="s">
        <v>162</v>
      </c>
      <c r="E310" s="133" t="s">
        <v>358</v>
      </c>
      <c r="F310" s="134" t="s">
        <v>359</v>
      </c>
      <c r="G310" s="135" t="s">
        <v>233</v>
      </c>
      <c r="H310" s="136">
        <v>430.04899999999998</v>
      </c>
      <c r="I310" s="137"/>
      <c r="J310" s="138">
        <f>ROUND(I310*H310,2)</f>
        <v>0</v>
      </c>
      <c r="K310" s="134" t="s">
        <v>166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268</v>
      </c>
      <c r="AT310" s="143" t="s">
        <v>162</v>
      </c>
      <c r="AU310" s="143" t="s">
        <v>77</v>
      </c>
      <c r="AY310" s="18" t="s">
        <v>160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77</v>
      </c>
      <c r="BK310" s="144">
        <f>ROUND(I310*H310,2)</f>
        <v>0</v>
      </c>
      <c r="BL310" s="18" t="s">
        <v>268</v>
      </c>
      <c r="BM310" s="143" t="s">
        <v>845</v>
      </c>
    </row>
    <row r="311" spans="2:65" s="1" customFormat="1" ht="39">
      <c r="B311" s="33"/>
      <c r="D311" s="145" t="s">
        <v>169</v>
      </c>
      <c r="F311" s="146" t="s">
        <v>361</v>
      </c>
      <c r="I311" s="147"/>
      <c r="L311" s="33"/>
      <c r="M311" s="148"/>
      <c r="T311" s="54"/>
      <c r="AT311" s="18" t="s">
        <v>169</v>
      </c>
      <c r="AU311" s="18" t="s">
        <v>77</v>
      </c>
    </row>
    <row r="312" spans="2:65" s="15" customFormat="1" ht="11.25">
      <c r="B312" s="180"/>
      <c r="D312" s="145" t="s">
        <v>171</v>
      </c>
      <c r="E312" s="181" t="s">
        <v>19</v>
      </c>
      <c r="F312" s="182" t="s">
        <v>826</v>
      </c>
      <c r="H312" s="181" t="s">
        <v>19</v>
      </c>
      <c r="I312" s="183"/>
      <c r="L312" s="180"/>
      <c r="M312" s="184"/>
      <c r="T312" s="185"/>
      <c r="AT312" s="181" t="s">
        <v>171</v>
      </c>
      <c r="AU312" s="181" t="s">
        <v>77</v>
      </c>
      <c r="AV312" s="15" t="s">
        <v>77</v>
      </c>
      <c r="AW312" s="15" t="s">
        <v>31</v>
      </c>
      <c r="AX312" s="15" t="s">
        <v>69</v>
      </c>
      <c r="AY312" s="181" t="s">
        <v>160</v>
      </c>
    </row>
    <row r="313" spans="2:65" s="12" customFormat="1" ht="11.25">
      <c r="B313" s="149"/>
      <c r="D313" s="145" t="s">
        <v>171</v>
      </c>
      <c r="E313" s="150" t="s">
        <v>19</v>
      </c>
      <c r="F313" s="151" t="s">
        <v>846</v>
      </c>
      <c r="H313" s="152">
        <v>74.736000000000004</v>
      </c>
      <c r="I313" s="153"/>
      <c r="L313" s="149"/>
      <c r="M313" s="154"/>
      <c r="T313" s="155"/>
      <c r="AT313" s="150" t="s">
        <v>171</v>
      </c>
      <c r="AU313" s="150" t="s">
        <v>77</v>
      </c>
      <c r="AV313" s="12" t="s">
        <v>79</v>
      </c>
      <c r="AW313" s="12" t="s">
        <v>31</v>
      </c>
      <c r="AX313" s="12" t="s">
        <v>69</v>
      </c>
      <c r="AY313" s="150" t="s">
        <v>160</v>
      </c>
    </row>
    <row r="314" spans="2:65" s="12" customFormat="1" ht="11.25">
      <c r="B314" s="149"/>
      <c r="D314" s="145" t="s">
        <v>171</v>
      </c>
      <c r="E314" s="150" t="s">
        <v>19</v>
      </c>
      <c r="F314" s="151" t="s">
        <v>847</v>
      </c>
      <c r="H314" s="152">
        <v>2.2000000000000002</v>
      </c>
      <c r="I314" s="153"/>
      <c r="L314" s="149"/>
      <c r="M314" s="154"/>
      <c r="T314" s="155"/>
      <c r="AT314" s="150" t="s">
        <v>171</v>
      </c>
      <c r="AU314" s="150" t="s">
        <v>77</v>
      </c>
      <c r="AV314" s="12" t="s">
        <v>79</v>
      </c>
      <c r="AW314" s="12" t="s">
        <v>31</v>
      </c>
      <c r="AX314" s="12" t="s">
        <v>69</v>
      </c>
      <c r="AY314" s="150" t="s">
        <v>160</v>
      </c>
    </row>
    <row r="315" spans="2:65" s="12" customFormat="1" ht="11.25">
      <c r="B315" s="149"/>
      <c r="D315" s="145" t="s">
        <v>171</v>
      </c>
      <c r="E315" s="150" t="s">
        <v>19</v>
      </c>
      <c r="F315" s="151" t="s">
        <v>848</v>
      </c>
      <c r="H315" s="152">
        <v>0.23799999999999999</v>
      </c>
      <c r="I315" s="153"/>
      <c r="L315" s="149"/>
      <c r="M315" s="154"/>
      <c r="T315" s="155"/>
      <c r="AT315" s="150" t="s">
        <v>171</v>
      </c>
      <c r="AU315" s="150" t="s">
        <v>77</v>
      </c>
      <c r="AV315" s="12" t="s">
        <v>79</v>
      </c>
      <c r="AW315" s="12" t="s">
        <v>31</v>
      </c>
      <c r="AX315" s="12" t="s">
        <v>69</v>
      </c>
      <c r="AY315" s="150" t="s">
        <v>160</v>
      </c>
    </row>
    <row r="316" spans="2:65" s="12" customFormat="1" ht="11.25">
      <c r="B316" s="149"/>
      <c r="D316" s="145" t="s">
        <v>171</v>
      </c>
      <c r="E316" s="150" t="s">
        <v>19</v>
      </c>
      <c r="F316" s="151" t="s">
        <v>849</v>
      </c>
      <c r="H316" s="152">
        <v>5.8999999999999997E-2</v>
      </c>
      <c r="I316" s="153"/>
      <c r="L316" s="149"/>
      <c r="M316" s="154"/>
      <c r="T316" s="155"/>
      <c r="AT316" s="150" t="s">
        <v>171</v>
      </c>
      <c r="AU316" s="150" t="s">
        <v>77</v>
      </c>
      <c r="AV316" s="12" t="s">
        <v>79</v>
      </c>
      <c r="AW316" s="12" t="s">
        <v>31</v>
      </c>
      <c r="AX316" s="12" t="s">
        <v>69</v>
      </c>
      <c r="AY316" s="150" t="s">
        <v>160</v>
      </c>
    </row>
    <row r="317" spans="2:65" s="15" customFormat="1" ht="11.25">
      <c r="B317" s="180"/>
      <c r="D317" s="145" t="s">
        <v>171</v>
      </c>
      <c r="E317" s="181" t="s">
        <v>19</v>
      </c>
      <c r="F317" s="182" t="s">
        <v>816</v>
      </c>
      <c r="H317" s="181" t="s">
        <v>19</v>
      </c>
      <c r="I317" s="183"/>
      <c r="L317" s="180"/>
      <c r="M317" s="184"/>
      <c r="T317" s="185"/>
      <c r="AT317" s="181" t="s">
        <v>171</v>
      </c>
      <c r="AU317" s="181" t="s">
        <v>77</v>
      </c>
      <c r="AV317" s="15" t="s">
        <v>77</v>
      </c>
      <c r="AW317" s="15" t="s">
        <v>31</v>
      </c>
      <c r="AX317" s="15" t="s">
        <v>69</v>
      </c>
      <c r="AY317" s="181" t="s">
        <v>160</v>
      </c>
    </row>
    <row r="318" spans="2:65" s="12" customFormat="1" ht="11.25">
      <c r="B318" s="149"/>
      <c r="D318" s="145" t="s">
        <v>171</v>
      </c>
      <c r="E318" s="150" t="s">
        <v>19</v>
      </c>
      <c r="F318" s="151" t="s">
        <v>850</v>
      </c>
      <c r="H318" s="152">
        <v>149.4</v>
      </c>
      <c r="I318" s="153"/>
      <c r="L318" s="149"/>
      <c r="M318" s="154"/>
      <c r="T318" s="155"/>
      <c r="AT318" s="150" t="s">
        <v>171</v>
      </c>
      <c r="AU318" s="150" t="s">
        <v>77</v>
      </c>
      <c r="AV318" s="12" t="s">
        <v>79</v>
      </c>
      <c r="AW318" s="12" t="s">
        <v>31</v>
      </c>
      <c r="AX318" s="12" t="s">
        <v>69</v>
      </c>
      <c r="AY318" s="150" t="s">
        <v>160</v>
      </c>
    </row>
    <row r="319" spans="2:65" s="15" customFormat="1" ht="11.25">
      <c r="B319" s="180"/>
      <c r="D319" s="145" t="s">
        <v>171</v>
      </c>
      <c r="E319" s="181" t="s">
        <v>19</v>
      </c>
      <c r="F319" s="182" t="s">
        <v>819</v>
      </c>
      <c r="H319" s="181" t="s">
        <v>19</v>
      </c>
      <c r="I319" s="183"/>
      <c r="L319" s="180"/>
      <c r="M319" s="184"/>
      <c r="T319" s="185"/>
      <c r="AT319" s="181" t="s">
        <v>171</v>
      </c>
      <c r="AU319" s="181" t="s">
        <v>77</v>
      </c>
      <c r="AV319" s="15" t="s">
        <v>77</v>
      </c>
      <c r="AW319" s="15" t="s">
        <v>31</v>
      </c>
      <c r="AX319" s="15" t="s">
        <v>69</v>
      </c>
      <c r="AY319" s="181" t="s">
        <v>160</v>
      </c>
    </row>
    <row r="320" spans="2:65" s="12" customFormat="1" ht="11.25">
      <c r="B320" s="149"/>
      <c r="D320" s="145" t="s">
        <v>171</v>
      </c>
      <c r="E320" s="150" t="s">
        <v>19</v>
      </c>
      <c r="F320" s="151" t="s">
        <v>851</v>
      </c>
      <c r="H320" s="152">
        <v>92.876999999999995</v>
      </c>
      <c r="I320" s="153"/>
      <c r="L320" s="149"/>
      <c r="M320" s="154"/>
      <c r="T320" s="155"/>
      <c r="AT320" s="150" t="s">
        <v>171</v>
      </c>
      <c r="AU320" s="150" t="s">
        <v>77</v>
      </c>
      <c r="AV320" s="12" t="s">
        <v>79</v>
      </c>
      <c r="AW320" s="12" t="s">
        <v>31</v>
      </c>
      <c r="AX320" s="12" t="s">
        <v>69</v>
      </c>
      <c r="AY320" s="150" t="s">
        <v>160</v>
      </c>
    </row>
    <row r="321" spans="2:65" s="12" customFormat="1" ht="11.25">
      <c r="B321" s="149"/>
      <c r="D321" s="145" t="s">
        <v>171</v>
      </c>
      <c r="E321" s="150" t="s">
        <v>19</v>
      </c>
      <c r="F321" s="151" t="s">
        <v>852</v>
      </c>
      <c r="H321" s="152">
        <v>0.89400000000000002</v>
      </c>
      <c r="I321" s="153"/>
      <c r="L321" s="149"/>
      <c r="M321" s="154"/>
      <c r="T321" s="155"/>
      <c r="AT321" s="150" t="s">
        <v>171</v>
      </c>
      <c r="AU321" s="150" t="s">
        <v>77</v>
      </c>
      <c r="AV321" s="12" t="s">
        <v>79</v>
      </c>
      <c r="AW321" s="12" t="s">
        <v>31</v>
      </c>
      <c r="AX321" s="12" t="s">
        <v>69</v>
      </c>
      <c r="AY321" s="150" t="s">
        <v>160</v>
      </c>
    </row>
    <row r="322" spans="2:65" s="12" customFormat="1" ht="11.25">
      <c r="B322" s="149"/>
      <c r="D322" s="145" t="s">
        <v>171</v>
      </c>
      <c r="E322" s="150" t="s">
        <v>19</v>
      </c>
      <c r="F322" s="151" t="s">
        <v>853</v>
      </c>
      <c r="H322" s="152">
        <v>109.645</v>
      </c>
      <c r="I322" s="153"/>
      <c r="L322" s="149"/>
      <c r="M322" s="154"/>
      <c r="T322" s="155"/>
      <c r="AT322" s="150" t="s">
        <v>171</v>
      </c>
      <c r="AU322" s="150" t="s">
        <v>77</v>
      </c>
      <c r="AV322" s="12" t="s">
        <v>79</v>
      </c>
      <c r="AW322" s="12" t="s">
        <v>31</v>
      </c>
      <c r="AX322" s="12" t="s">
        <v>69</v>
      </c>
      <c r="AY322" s="150" t="s">
        <v>160</v>
      </c>
    </row>
    <row r="323" spans="2:65" s="13" customFormat="1" ht="11.25">
      <c r="B323" s="156"/>
      <c r="D323" s="145" t="s">
        <v>171</v>
      </c>
      <c r="E323" s="157" t="s">
        <v>19</v>
      </c>
      <c r="F323" s="158" t="s">
        <v>184</v>
      </c>
      <c r="H323" s="159">
        <v>430.04899999999998</v>
      </c>
      <c r="I323" s="160"/>
      <c r="L323" s="156"/>
      <c r="M323" s="161"/>
      <c r="T323" s="162"/>
      <c r="AT323" s="157" t="s">
        <v>171</v>
      </c>
      <c r="AU323" s="157" t="s">
        <v>77</v>
      </c>
      <c r="AV323" s="13" t="s">
        <v>167</v>
      </c>
      <c r="AW323" s="13" t="s">
        <v>31</v>
      </c>
      <c r="AX323" s="13" t="s">
        <v>77</v>
      </c>
      <c r="AY323" s="157" t="s">
        <v>160</v>
      </c>
    </row>
    <row r="324" spans="2:65" s="1" customFormat="1" ht="33" customHeight="1">
      <c r="B324" s="33"/>
      <c r="C324" s="132" t="s">
        <v>520</v>
      </c>
      <c r="D324" s="132" t="s">
        <v>162</v>
      </c>
      <c r="E324" s="133" t="s">
        <v>474</v>
      </c>
      <c r="F324" s="134" t="s">
        <v>475</v>
      </c>
      <c r="G324" s="135" t="s">
        <v>233</v>
      </c>
      <c r="H324" s="136">
        <v>3273.4760000000001</v>
      </c>
      <c r="I324" s="137"/>
      <c r="J324" s="138">
        <f>ROUND(I324*H324,2)</f>
        <v>0</v>
      </c>
      <c r="K324" s="134" t="s">
        <v>166</v>
      </c>
      <c r="L324" s="33"/>
      <c r="M324" s="139" t="s">
        <v>19</v>
      </c>
      <c r="N324" s="140" t="s">
        <v>40</v>
      </c>
      <c r="P324" s="141">
        <f>O324*H324</f>
        <v>0</v>
      </c>
      <c r="Q324" s="141">
        <v>0</v>
      </c>
      <c r="R324" s="141">
        <f>Q324*H324</f>
        <v>0</v>
      </c>
      <c r="S324" s="141">
        <v>0</v>
      </c>
      <c r="T324" s="142">
        <f>S324*H324</f>
        <v>0</v>
      </c>
      <c r="AR324" s="143" t="s">
        <v>268</v>
      </c>
      <c r="AT324" s="143" t="s">
        <v>162</v>
      </c>
      <c r="AU324" s="143" t="s">
        <v>77</v>
      </c>
      <c r="AY324" s="18" t="s">
        <v>160</v>
      </c>
      <c r="BE324" s="144">
        <f>IF(N324="základní",J324,0)</f>
        <v>0</v>
      </c>
      <c r="BF324" s="144">
        <f>IF(N324="snížená",J324,0)</f>
        <v>0</v>
      </c>
      <c r="BG324" s="144">
        <f>IF(N324="zákl. přenesená",J324,0)</f>
        <v>0</v>
      </c>
      <c r="BH324" s="144">
        <f>IF(N324="sníž. přenesená",J324,0)</f>
        <v>0</v>
      </c>
      <c r="BI324" s="144">
        <f>IF(N324="nulová",J324,0)</f>
        <v>0</v>
      </c>
      <c r="BJ324" s="18" t="s">
        <v>77</v>
      </c>
      <c r="BK324" s="144">
        <f>ROUND(I324*H324,2)</f>
        <v>0</v>
      </c>
      <c r="BL324" s="18" t="s">
        <v>268</v>
      </c>
      <c r="BM324" s="143" t="s">
        <v>854</v>
      </c>
    </row>
    <row r="325" spans="2:65" s="1" customFormat="1" ht="39">
      <c r="B325" s="33"/>
      <c r="D325" s="145" t="s">
        <v>169</v>
      </c>
      <c r="F325" s="146" t="s">
        <v>477</v>
      </c>
      <c r="I325" s="147"/>
      <c r="L325" s="33"/>
      <c r="M325" s="148"/>
      <c r="T325" s="54"/>
      <c r="AT325" s="18" t="s">
        <v>169</v>
      </c>
      <c r="AU325" s="18" t="s">
        <v>77</v>
      </c>
    </row>
    <row r="326" spans="2:65" s="15" customFormat="1" ht="11.25">
      <c r="B326" s="180"/>
      <c r="D326" s="145" t="s">
        <v>171</v>
      </c>
      <c r="E326" s="181" t="s">
        <v>19</v>
      </c>
      <c r="F326" s="182" t="s">
        <v>819</v>
      </c>
      <c r="H326" s="181" t="s">
        <v>19</v>
      </c>
      <c r="I326" s="183"/>
      <c r="L326" s="180"/>
      <c r="M326" s="184"/>
      <c r="T326" s="185"/>
      <c r="AT326" s="181" t="s">
        <v>171</v>
      </c>
      <c r="AU326" s="181" t="s">
        <v>77</v>
      </c>
      <c r="AV326" s="15" t="s">
        <v>77</v>
      </c>
      <c r="AW326" s="15" t="s">
        <v>31</v>
      </c>
      <c r="AX326" s="15" t="s">
        <v>69</v>
      </c>
      <c r="AY326" s="181" t="s">
        <v>160</v>
      </c>
    </row>
    <row r="327" spans="2:65" s="12" customFormat="1" ht="11.25">
      <c r="B327" s="149"/>
      <c r="D327" s="145" t="s">
        <v>171</v>
      </c>
      <c r="E327" s="150" t="s">
        <v>19</v>
      </c>
      <c r="F327" s="151" t="s">
        <v>851</v>
      </c>
      <c r="H327" s="152">
        <v>92.876999999999995</v>
      </c>
      <c r="I327" s="153"/>
      <c r="L327" s="149"/>
      <c r="M327" s="154"/>
      <c r="T327" s="155"/>
      <c r="AT327" s="150" t="s">
        <v>171</v>
      </c>
      <c r="AU327" s="150" t="s">
        <v>77</v>
      </c>
      <c r="AV327" s="12" t="s">
        <v>79</v>
      </c>
      <c r="AW327" s="12" t="s">
        <v>31</v>
      </c>
      <c r="AX327" s="12" t="s">
        <v>69</v>
      </c>
      <c r="AY327" s="150" t="s">
        <v>160</v>
      </c>
    </row>
    <row r="328" spans="2:65" s="12" customFormat="1" ht="11.25">
      <c r="B328" s="149"/>
      <c r="D328" s="145" t="s">
        <v>171</v>
      </c>
      <c r="E328" s="150" t="s">
        <v>19</v>
      </c>
      <c r="F328" s="151" t="s">
        <v>852</v>
      </c>
      <c r="H328" s="152">
        <v>0.89400000000000002</v>
      </c>
      <c r="I328" s="153"/>
      <c r="L328" s="149"/>
      <c r="M328" s="154"/>
      <c r="T328" s="155"/>
      <c r="AT328" s="150" t="s">
        <v>171</v>
      </c>
      <c r="AU328" s="150" t="s">
        <v>77</v>
      </c>
      <c r="AV328" s="12" t="s">
        <v>79</v>
      </c>
      <c r="AW328" s="12" t="s">
        <v>31</v>
      </c>
      <c r="AX328" s="12" t="s">
        <v>69</v>
      </c>
      <c r="AY328" s="150" t="s">
        <v>160</v>
      </c>
    </row>
    <row r="329" spans="2:65" s="12" customFormat="1" ht="11.25">
      <c r="B329" s="149"/>
      <c r="D329" s="145" t="s">
        <v>171</v>
      </c>
      <c r="E329" s="150" t="s">
        <v>19</v>
      </c>
      <c r="F329" s="151" t="s">
        <v>855</v>
      </c>
      <c r="H329" s="152">
        <v>3179.7049999999999</v>
      </c>
      <c r="I329" s="153"/>
      <c r="L329" s="149"/>
      <c r="M329" s="154"/>
      <c r="T329" s="155"/>
      <c r="AT329" s="150" t="s">
        <v>171</v>
      </c>
      <c r="AU329" s="150" t="s">
        <v>77</v>
      </c>
      <c r="AV329" s="12" t="s">
        <v>79</v>
      </c>
      <c r="AW329" s="12" t="s">
        <v>31</v>
      </c>
      <c r="AX329" s="12" t="s">
        <v>69</v>
      </c>
      <c r="AY329" s="150" t="s">
        <v>160</v>
      </c>
    </row>
    <row r="330" spans="2:65" s="13" customFormat="1" ht="11.25">
      <c r="B330" s="156"/>
      <c r="D330" s="145" t="s">
        <v>171</v>
      </c>
      <c r="E330" s="157" t="s">
        <v>19</v>
      </c>
      <c r="F330" s="158" t="s">
        <v>184</v>
      </c>
      <c r="H330" s="159">
        <v>3273.4760000000001</v>
      </c>
      <c r="I330" s="160"/>
      <c r="L330" s="156"/>
      <c r="M330" s="161"/>
      <c r="T330" s="162"/>
      <c r="AT330" s="157" t="s">
        <v>171</v>
      </c>
      <c r="AU330" s="157" t="s">
        <v>77</v>
      </c>
      <c r="AV330" s="13" t="s">
        <v>167</v>
      </c>
      <c r="AW330" s="13" t="s">
        <v>31</v>
      </c>
      <c r="AX330" s="13" t="s">
        <v>77</v>
      </c>
      <c r="AY330" s="157" t="s">
        <v>160</v>
      </c>
    </row>
    <row r="331" spans="2:65" s="1" customFormat="1" ht="16.5" customHeight="1">
      <c r="B331" s="33"/>
      <c r="C331" s="132" t="s">
        <v>525</v>
      </c>
      <c r="D331" s="132" t="s">
        <v>162</v>
      </c>
      <c r="E331" s="133" t="s">
        <v>576</v>
      </c>
      <c r="F331" s="134" t="s">
        <v>577</v>
      </c>
      <c r="G331" s="135" t="s">
        <v>233</v>
      </c>
      <c r="H331" s="136">
        <v>134.9</v>
      </c>
      <c r="I331" s="137"/>
      <c r="J331" s="138">
        <f>ROUND(I331*H331,2)</f>
        <v>0</v>
      </c>
      <c r="K331" s="134" t="s">
        <v>166</v>
      </c>
      <c r="L331" s="33"/>
      <c r="M331" s="139" t="s">
        <v>19</v>
      </c>
      <c r="N331" s="140" t="s">
        <v>40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268</v>
      </c>
      <c r="AT331" s="143" t="s">
        <v>162</v>
      </c>
      <c r="AU331" s="143" t="s">
        <v>77</v>
      </c>
      <c r="AY331" s="18" t="s">
        <v>160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77</v>
      </c>
      <c r="BK331" s="144">
        <f>ROUND(I331*H331,2)</f>
        <v>0</v>
      </c>
      <c r="BL331" s="18" t="s">
        <v>268</v>
      </c>
      <c r="BM331" s="143" t="s">
        <v>856</v>
      </c>
    </row>
    <row r="332" spans="2:65" s="1" customFormat="1" ht="29.25">
      <c r="B332" s="33"/>
      <c r="D332" s="145" t="s">
        <v>169</v>
      </c>
      <c r="F332" s="146" t="s">
        <v>579</v>
      </c>
      <c r="I332" s="147"/>
      <c r="L332" s="33"/>
      <c r="M332" s="148"/>
      <c r="T332" s="54"/>
      <c r="AT332" s="18" t="s">
        <v>169</v>
      </c>
      <c r="AU332" s="18" t="s">
        <v>77</v>
      </c>
    </row>
    <row r="333" spans="2:65" s="15" customFormat="1" ht="11.25">
      <c r="B333" s="180"/>
      <c r="D333" s="145" t="s">
        <v>171</v>
      </c>
      <c r="E333" s="181" t="s">
        <v>19</v>
      </c>
      <c r="F333" s="182" t="s">
        <v>857</v>
      </c>
      <c r="H333" s="181" t="s">
        <v>19</v>
      </c>
      <c r="I333" s="183"/>
      <c r="L333" s="180"/>
      <c r="M333" s="184"/>
      <c r="T333" s="185"/>
      <c r="AT333" s="181" t="s">
        <v>171</v>
      </c>
      <c r="AU333" s="181" t="s">
        <v>77</v>
      </c>
      <c r="AV333" s="15" t="s">
        <v>77</v>
      </c>
      <c r="AW333" s="15" t="s">
        <v>31</v>
      </c>
      <c r="AX333" s="15" t="s">
        <v>69</v>
      </c>
      <c r="AY333" s="181" t="s">
        <v>160</v>
      </c>
    </row>
    <row r="334" spans="2:65" s="12" customFormat="1" ht="11.25">
      <c r="B334" s="149"/>
      <c r="D334" s="145" t="s">
        <v>171</v>
      </c>
      <c r="E334" s="150" t="s">
        <v>19</v>
      </c>
      <c r="F334" s="151" t="s">
        <v>858</v>
      </c>
      <c r="H334" s="152">
        <v>134.9</v>
      </c>
      <c r="I334" s="153"/>
      <c r="L334" s="149"/>
      <c r="M334" s="154"/>
      <c r="T334" s="155"/>
      <c r="AT334" s="150" t="s">
        <v>171</v>
      </c>
      <c r="AU334" s="150" t="s">
        <v>77</v>
      </c>
      <c r="AV334" s="12" t="s">
        <v>79</v>
      </c>
      <c r="AW334" s="12" t="s">
        <v>31</v>
      </c>
      <c r="AX334" s="12" t="s">
        <v>69</v>
      </c>
      <c r="AY334" s="150" t="s">
        <v>160</v>
      </c>
    </row>
    <row r="335" spans="2:65" s="13" customFormat="1" ht="11.25">
      <c r="B335" s="156"/>
      <c r="D335" s="145" t="s">
        <v>171</v>
      </c>
      <c r="E335" s="157" t="s">
        <v>19</v>
      </c>
      <c r="F335" s="158" t="s">
        <v>184</v>
      </c>
      <c r="H335" s="159">
        <v>134.9</v>
      </c>
      <c r="I335" s="160"/>
      <c r="L335" s="156"/>
      <c r="M335" s="186"/>
      <c r="N335" s="187"/>
      <c r="O335" s="187"/>
      <c r="P335" s="187"/>
      <c r="Q335" s="187"/>
      <c r="R335" s="187"/>
      <c r="S335" s="187"/>
      <c r="T335" s="188"/>
      <c r="AT335" s="157" t="s">
        <v>171</v>
      </c>
      <c r="AU335" s="157" t="s">
        <v>77</v>
      </c>
      <c r="AV335" s="13" t="s">
        <v>167</v>
      </c>
      <c r="AW335" s="13" t="s">
        <v>31</v>
      </c>
      <c r="AX335" s="13" t="s">
        <v>77</v>
      </c>
      <c r="AY335" s="157" t="s">
        <v>160</v>
      </c>
    </row>
    <row r="336" spans="2:65" s="1" customFormat="1" ht="6.95" customHeight="1">
      <c r="B336" s="42"/>
      <c r="C336" s="43"/>
      <c r="D336" s="43"/>
      <c r="E336" s="43"/>
      <c r="F336" s="43"/>
      <c r="G336" s="43"/>
      <c r="H336" s="43"/>
      <c r="I336" s="43"/>
      <c r="J336" s="43"/>
      <c r="K336" s="43"/>
      <c r="L336" s="33"/>
    </row>
  </sheetData>
  <sheetProtection algorithmName="SHA-512" hashValue="zLBVsRIoN379RS7kFOCjl7GHvbsa7tNnc4W7slWan4po2QXZNIFY7ULmXlX0wjCRqcH22onp89/UaBnKjiiLTg==" saltValue="enb/mi35NEU64vh6ooL/sORbmXzQj3kkgStF60MO6zcaocCjI883eZ4N6srJHPAaxGzMuAmEzVWYoHhPDM4P8w==" spinCount="100000" sheet="1" objects="1" scenarios="1" formatColumns="0" formatRows="0" autoFilter="0"/>
  <autoFilter ref="C82:K335" xr:uid="{00000000-0009-0000-0000-000003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64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88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859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ROUND((SUM(BE82:BE263)),  2)</f>
        <v>0</v>
      </c>
      <c r="I33" s="94">
        <v>0.21</v>
      </c>
      <c r="J33" s="84">
        <f>ROUND(((SUM(BE82:BE263))*I33),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ROUND((SUM(BF82:BF263)),  2)</f>
        <v>0</v>
      </c>
      <c r="I34" s="94">
        <v>0.12</v>
      </c>
      <c r="J34" s="84">
        <f>ROUND(((SUM(BF82:BF263))*I34),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ROUND((SUM(BG82:BG263)),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ROUND((SUM(BH82:BH263)),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ROUND((SUM(BI82:BI263)),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01-12-02 - ZAST Chotyně, prostá rekonstrukce nástupiště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8" customFormat="1" ht="24.95" customHeight="1">
      <c r="B62" s="104"/>
      <c r="D62" s="105" t="s">
        <v>586</v>
      </c>
      <c r="E62" s="106"/>
      <c r="F62" s="106"/>
      <c r="G62" s="106"/>
      <c r="H62" s="106"/>
      <c r="I62" s="106"/>
      <c r="J62" s="107">
        <f>J215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145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33" t="str">
        <f>E7</f>
        <v>Prostá rekonstrukce trati v úseku Chrastava - Hrádek nad Nisou</v>
      </c>
      <c r="F72" s="334"/>
      <c r="G72" s="334"/>
      <c r="H72" s="334"/>
      <c r="L72" s="33"/>
    </row>
    <row r="73" spans="2:12" s="1" customFormat="1" ht="12" customHeight="1">
      <c r="B73" s="33"/>
      <c r="C73" s="28" t="s">
        <v>134</v>
      </c>
      <c r="L73" s="33"/>
    </row>
    <row r="74" spans="2:12" s="1" customFormat="1" ht="16.5" customHeight="1">
      <c r="B74" s="33"/>
      <c r="E74" s="296" t="str">
        <f>E9</f>
        <v>SO 01-12-02 - ZAST Chotyně, prostá rekonstrukce nástupiště</v>
      </c>
      <c r="F74" s="335"/>
      <c r="G74" s="335"/>
      <c r="H74" s="335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24. 1. 2025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 xml:space="preserve"> </v>
      </c>
      <c r="I78" s="28" t="s">
        <v>30</v>
      </c>
      <c r="J78" s="31" t="str">
        <f>E21</f>
        <v xml:space="preserve"> 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32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146</v>
      </c>
      <c r="D81" s="114" t="s">
        <v>54</v>
      </c>
      <c r="E81" s="114" t="s">
        <v>50</v>
      </c>
      <c r="F81" s="114" t="s">
        <v>51</v>
      </c>
      <c r="G81" s="114" t="s">
        <v>147</v>
      </c>
      <c r="H81" s="114" t="s">
        <v>148</v>
      </c>
      <c r="I81" s="114" t="s">
        <v>149</v>
      </c>
      <c r="J81" s="114" t="s">
        <v>138</v>
      </c>
      <c r="K81" s="115" t="s">
        <v>150</v>
      </c>
      <c r="L81" s="112"/>
      <c r="M81" s="57" t="s">
        <v>19</v>
      </c>
      <c r="N81" s="58" t="s">
        <v>39</v>
      </c>
      <c r="O81" s="58" t="s">
        <v>151</v>
      </c>
      <c r="P81" s="58" t="s">
        <v>152</v>
      </c>
      <c r="Q81" s="58" t="s">
        <v>153</v>
      </c>
      <c r="R81" s="58" t="s">
        <v>154</v>
      </c>
      <c r="S81" s="58" t="s">
        <v>155</v>
      </c>
      <c r="T81" s="59" t="s">
        <v>156</v>
      </c>
    </row>
    <row r="82" spans="2:65" s="1" customFormat="1" ht="22.9" customHeight="1">
      <c r="B82" s="33"/>
      <c r="C82" s="62" t="s">
        <v>157</v>
      </c>
      <c r="J82" s="116">
        <f>BK82</f>
        <v>0</v>
      </c>
      <c r="L82" s="33"/>
      <c r="M82" s="60"/>
      <c r="N82" s="51"/>
      <c r="O82" s="51"/>
      <c r="P82" s="117">
        <f>P83+P215</f>
        <v>0</v>
      </c>
      <c r="Q82" s="51"/>
      <c r="R82" s="117">
        <f>R83+R215</f>
        <v>651.46642899999995</v>
      </c>
      <c r="S82" s="51"/>
      <c r="T82" s="118">
        <f>T83+T215</f>
        <v>0</v>
      </c>
      <c r="AT82" s="18" t="s">
        <v>68</v>
      </c>
      <c r="AU82" s="18" t="s">
        <v>139</v>
      </c>
      <c r="BK82" s="119">
        <f>BK83+BK215</f>
        <v>0</v>
      </c>
    </row>
    <row r="83" spans="2:65" s="11" customFormat="1" ht="25.9" customHeight="1">
      <c r="B83" s="120"/>
      <c r="D83" s="121" t="s">
        <v>68</v>
      </c>
      <c r="E83" s="122" t="s">
        <v>158</v>
      </c>
      <c r="F83" s="122" t="s">
        <v>159</v>
      </c>
      <c r="I83" s="123"/>
      <c r="J83" s="124">
        <f>BK83</f>
        <v>0</v>
      </c>
      <c r="L83" s="120"/>
      <c r="M83" s="125"/>
      <c r="P83" s="126">
        <f>P84</f>
        <v>0</v>
      </c>
      <c r="R83" s="126">
        <f>R84</f>
        <v>651.46642899999995</v>
      </c>
      <c r="T83" s="127">
        <f>T84</f>
        <v>0</v>
      </c>
      <c r="AR83" s="121" t="s">
        <v>77</v>
      </c>
      <c r="AT83" s="128" t="s">
        <v>68</v>
      </c>
      <c r="AU83" s="128" t="s">
        <v>69</v>
      </c>
      <c r="AY83" s="121" t="s">
        <v>160</v>
      </c>
      <c r="BK83" s="129">
        <f>BK84</f>
        <v>0</v>
      </c>
    </row>
    <row r="84" spans="2:65" s="11" customFormat="1" ht="22.9" customHeight="1">
      <c r="B84" s="120"/>
      <c r="D84" s="121" t="s">
        <v>68</v>
      </c>
      <c r="E84" s="130" t="s">
        <v>191</v>
      </c>
      <c r="F84" s="130" t="s">
        <v>215</v>
      </c>
      <c r="I84" s="123"/>
      <c r="J84" s="131">
        <f>BK84</f>
        <v>0</v>
      </c>
      <c r="L84" s="120"/>
      <c r="M84" s="125"/>
      <c r="P84" s="126">
        <f>SUM(P85:P214)</f>
        <v>0</v>
      </c>
      <c r="R84" s="126">
        <f>SUM(R85:R214)</f>
        <v>651.46642899999995</v>
      </c>
      <c r="T84" s="127">
        <f>SUM(T85:T214)</f>
        <v>0</v>
      </c>
      <c r="AR84" s="121" t="s">
        <v>77</v>
      </c>
      <c r="AT84" s="128" t="s">
        <v>68</v>
      </c>
      <c r="AU84" s="128" t="s">
        <v>77</v>
      </c>
      <c r="AY84" s="121" t="s">
        <v>160</v>
      </c>
      <c r="BK84" s="129">
        <f>SUM(BK85:BK214)</f>
        <v>0</v>
      </c>
    </row>
    <row r="85" spans="2:65" s="1" customFormat="1" ht="16.5" customHeight="1">
      <c r="B85" s="33"/>
      <c r="C85" s="132" t="s">
        <v>77</v>
      </c>
      <c r="D85" s="132" t="s">
        <v>162</v>
      </c>
      <c r="E85" s="133" t="s">
        <v>860</v>
      </c>
      <c r="F85" s="134" t="s">
        <v>861</v>
      </c>
      <c r="G85" s="135" t="s">
        <v>187</v>
      </c>
      <c r="H85" s="136">
        <v>20</v>
      </c>
      <c r="I85" s="137"/>
      <c r="J85" s="138">
        <f>ROUND(I85*H85,2)</f>
        <v>0</v>
      </c>
      <c r="K85" s="134" t="s">
        <v>166</v>
      </c>
      <c r="L85" s="33"/>
      <c r="M85" s="139" t="s">
        <v>19</v>
      </c>
      <c r="N85" s="140" t="s">
        <v>40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167</v>
      </c>
      <c r="AT85" s="143" t="s">
        <v>162</v>
      </c>
      <c r="AU85" s="143" t="s">
        <v>79</v>
      </c>
      <c r="AY85" s="18" t="s">
        <v>160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77</v>
      </c>
      <c r="BK85" s="144">
        <f>ROUND(I85*H85,2)</f>
        <v>0</v>
      </c>
      <c r="BL85" s="18" t="s">
        <v>167</v>
      </c>
      <c r="BM85" s="143" t="s">
        <v>862</v>
      </c>
    </row>
    <row r="86" spans="2:65" s="1" customFormat="1" ht="29.25">
      <c r="B86" s="33"/>
      <c r="D86" s="145" t="s">
        <v>169</v>
      </c>
      <c r="F86" s="146" t="s">
        <v>863</v>
      </c>
      <c r="I86" s="147"/>
      <c r="L86" s="33"/>
      <c r="M86" s="148"/>
      <c r="T86" s="54"/>
      <c r="AT86" s="18" t="s">
        <v>169</v>
      </c>
      <c r="AU86" s="18" t="s">
        <v>79</v>
      </c>
    </row>
    <row r="87" spans="2:65" s="1" customFormat="1" ht="16.5" customHeight="1">
      <c r="B87" s="33"/>
      <c r="C87" s="132" t="s">
        <v>79</v>
      </c>
      <c r="D87" s="132" t="s">
        <v>162</v>
      </c>
      <c r="E87" s="133" t="s">
        <v>622</v>
      </c>
      <c r="F87" s="134" t="s">
        <v>623</v>
      </c>
      <c r="G87" s="135" t="s">
        <v>187</v>
      </c>
      <c r="H87" s="136">
        <v>56.83</v>
      </c>
      <c r="I87" s="137"/>
      <c r="J87" s="138">
        <f>ROUND(I87*H87,2)</f>
        <v>0</v>
      </c>
      <c r="K87" s="134" t="s">
        <v>166</v>
      </c>
      <c r="L87" s="33"/>
      <c r="M87" s="139" t="s">
        <v>19</v>
      </c>
      <c r="N87" s="140" t="s">
        <v>40</v>
      </c>
      <c r="P87" s="141">
        <f>O87*H87</f>
        <v>0</v>
      </c>
      <c r="Q87" s="141">
        <v>0</v>
      </c>
      <c r="R87" s="141">
        <f>Q87*H87</f>
        <v>0</v>
      </c>
      <c r="S87" s="141">
        <v>0</v>
      </c>
      <c r="T87" s="142">
        <f>S87*H87</f>
        <v>0</v>
      </c>
      <c r="AR87" s="143" t="s">
        <v>167</v>
      </c>
      <c r="AT87" s="143" t="s">
        <v>162</v>
      </c>
      <c r="AU87" s="143" t="s">
        <v>79</v>
      </c>
      <c r="AY87" s="18" t="s">
        <v>160</v>
      </c>
      <c r="BE87" s="144">
        <f>IF(N87="základní",J87,0)</f>
        <v>0</v>
      </c>
      <c r="BF87" s="144">
        <f>IF(N87="snížená",J87,0)</f>
        <v>0</v>
      </c>
      <c r="BG87" s="144">
        <f>IF(N87="zákl. přenesená",J87,0)</f>
        <v>0</v>
      </c>
      <c r="BH87" s="144">
        <f>IF(N87="sníž. přenesená",J87,0)</f>
        <v>0</v>
      </c>
      <c r="BI87" s="144">
        <f>IF(N87="nulová",J87,0)</f>
        <v>0</v>
      </c>
      <c r="BJ87" s="18" t="s">
        <v>77</v>
      </c>
      <c r="BK87" s="144">
        <f>ROUND(I87*H87,2)</f>
        <v>0</v>
      </c>
      <c r="BL87" s="18" t="s">
        <v>167</v>
      </c>
      <c r="BM87" s="143" t="s">
        <v>864</v>
      </c>
    </row>
    <row r="88" spans="2:65" s="1" customFormat="1" ht="19.5">
      <c r="B88" s="33"/>
      <c r="D88" s="145" t="s">
        <v>169</v>
      </c>
      <c r="F88" s="146" t="s">
        <v>625</v>
      </c>
      <c r="I88" s="147"/>
      <c r="L88" s="33"/>
      <c r="M88" s="148"/>
      <c r="T88" s="54"/>
      <c r="AT88" s="18" t="s">
        <v>169</v>
      </c>
      <c r="AU88" s="18" t="s">
        <v>79</v>
      </c>
    </row>
    <row r="89" spans="2:65" s="12" customFormat="1" ht="11.25">
      <c r="B89" s="149"/>
      <c r="D89" s="145" t="s">
        <v>171</v>
      </c>
      <c r="E89" s="150" t="s">
        <v>19</v>
      </c>
      <c r="F89" s="151" t="s">
        <v>865</v>
      </c>
      <c r="H89" s="152">
        <v>55.822000000000003</v>
      </c>
      <c r="I89" s="153"/>
      <c r="L89" s="149"/>
      <c r="M89" s="154"/>
      <c r="T89" s="155"/>
      <c r="AT89" s="150" t="s">
        <v>171</v>
      </c>
      <c r="AU89" s="150" t="s">
        <v>79</v>
      </c>
      <c r="AV89" s="12" t="s">
        <v>79</v>
      </c>
      <c r="AW89" s="12" t="s">
        <v>31</v>
      </c>
      <c r="AX89" s="12" t="s">
        <v>69</v>
      </c>
      <c r="AY89" s="150" t="s">
        <v>160</v>
      </c>
    </row>
    <row r="90" spans="2:65" s="12" customFormat="1" ht="11.25">
      <c r="B90" s="149"/>
      <c r="D90" s="145" t="s">
        <v>171</v>
      </c>
      <c r="E90" s="150" t="s">
        <v>19</v>
      </c>
      <c r="F90" s="151" t="s">
        <v>866</v>
      </c>
      <c r="H90" s="152">
        <v>0.33600000000000002</v>
      </c>
      <c r="I90" s="153"/>
      <c r="L90" s="149"/>
      <c r="M90" s="154"/>
      <c r="T90" s="155"/>
      <c r="AT90" s="150" t="s">
        <v>171</v>
      </c>
      <c r="AU90" s="150" t="s">
        <v>79</v>
      </c>
      <c r="AV90" s="12" t="s">
        <v>79</v>
      </c>
      <c r="AW90" s="12" t="s">
        <v>31</v>
      </c>
      <c r="AX90" s="12" t="s">
        <v>69</v>
      </c>
      <c r="AY90" s="150" t="s">
        <v>160</v>
      </c>
    </row>
    <row r="91" spans="2:65" s="12" customFormat="1" ht="11.25">
      <c r="B91" s="149"/>
      <c r="D91" s="145" t="s">
        <v>171</v>
      </c>
      <c r="E91" s="150" t="s">
        <v>19</v>
      </c>
      <c r="F91" s="151" t="s">
        <v>867</v>
      </c>
      <c r="H91" s="152">
        <v>0.67200000000000004</v>
      </c>
      <c r="I91" s="153"/>
      <c r="L91" s="149"/>
      <c r="M91" s="154"/>
      <c r="T91" s="155"/>
      <c r="AT91" s="150" t="s">
        <v>171</v>
      </c>
      <c r="AU91" s="150" t="s">
        <v>79</v>
      </c>
      <c r="AV91" s="12" t="s">
        <v>79</v>
      </c>
      <c r="AW91" s="12" t="s">
        <v>31</v>
      </c>
      <c r="AX91" s="12" t="s">
        <v>69</v>
      </c>
      <c r="AY91" s="150" t="s">
        <v>160</v>
      </c>
    </row>
    <row r="92" spans="2:65" s="13" customFormat="1" ht="11.25">
      <c r="B92" s="156"/>
      <c r="D92" s="145" t="s">
        <v>171</v>
      </c>
      <c r="E92" s="157" t="s">
        <v>19</v>
      </c>
      <c r="F92" s="158" t="s">
        <v>184</v>
      </c>
      <c r="H92" s="159">
        <v>56.83</v>
      </c>
      <c r="I92" s="160"/>
      <c r="L92" s="156"/>
      <c r="M92" s="161"/>
      <c r="T92" s="162"/>
      <c r="AT92" s="157" t="s">
        <v>171</v>
      </c>
      <c r="AU92" s="157" t="s">
        <v>79</v>
      </c>
      <c r="AV92" s="13" t="s">
        <v>167</v>
      </c>
      <c r="AW92" s="13" t="s">
        <v>31</v>
      </c>
      <c r="AX92" s="13" t="s">
        <v>77</v>
      </c>
      <c r="AY92" s="157" t="s">
        <v>160</v>
      </c>
    </row>
    <row r="93" spans="2:65" s="1" customFormat="1" ht="16.5" customHeight="1">
      <c r="B93" s="33"/>
      <c r="C93" s="163" t="s">
        <v>178</v>
      </c>
      <c r="D93" s="163" t="s">
        <v>200</v>
      </c>
      <c r="E93" s="164" t="s">
        <v>630</v>
      </c>
      <c r="F93" s="165" t="s">
        <v>631</v>
      </c>
      <c r="G93" s="166" t="s">
        <v>187</v>
      </c>
      <c r="H93" s="167">
        <v>56.938000000000002</v>
      </c>
      <c r="I93" s="168"/>
      <c r="J93" s="169">
        <f>ROUND(I93*H93,2)</f>
        <v>0</v>
      </c>
      <c r="K93" s="165" t="s">
        <v>166</v>
      </c>
      <c r="L93" s="170"/>
      <c r="M93" s="171" t="s">
        <v>19</v>
      </c>
      <c r="N93" s="172" t="s">
        <v>40</v>
      </c>
      <c r="P93" s="141">
        <f>O93*H93</f>
        <v>0</v>
      </c>
      <c r="Q93" s="141">
        <v>0.28599999999999998</v>
      </c>
      <c r="R93" s="141">
        <f>Q93*H93</f>
        <v>16.284268000000001</v>
      </c>
      <c r="S93" s="141">
        <v>0</v>
      </c>
      <c r="T93" s="142">
        <f>S93*H93</f>
        <v>0</v>
      </c>
      <c r="AR93" s="143" t="s">
        <v>204</v>
      </c>
      <c r="AT93" s="143" t="s">
        <v>200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868</v>
      </c>
    </row>
    <row r="94" spans="2:65" s="1" customFormat="1" ht="11.25">
      <c r="B94" s="33"/>
      <c r="D94" s="145" t="s">
        <v>169</v>
      </c>
      <c r="F94" s="146" t="s">
        <v>631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2" customFormat="1" ht="11.25">
      <c r="B95" s="149"/>
      <c r="D95" s="145" t="s">
        <v>171</v>
      </c>
      <c r="E95" s="150" t="s">
        <v>19</v>
      </c>
      <c r="F95" s="151" t="s">
        <v>869</v>
      </c>
      <c r="H95" s="152">
        <v>56.938000000000002</v>
      </c>
      <c r="I95" s="153"/>
      <c r="L95" s="149"/>
      <c r="M95" s="154"/>
      <c r="T95" s="155"/>
      <c r="AT95" s="150" t="s">
        <v>171</v>
      </c>
      <c r="AU95" s="150" t="s">
        <v>79</v>
      </c>
      <c r="AV95" s="12" t="s">
        <v>79</v>
      </c>
      <c r="AW95" s="12" t="s">
        <v>31</v>
      </c>
      <c r="AX95" s="12" t="s">
        <v>69</v>
      </c>
      <c r="AY95" s="150" t="s">
        <v>160</v>
      </c>
    </row>
    <row r="96" spans="2:65" s="13" customFormat="1" ht="11.25">
      <c r="B96" s="156"/>
      <c r="D96" s="145" t="s">
        <v>171</v>
      </c>
      <c r="E96" s="157" t="s">
        <v>19</v>
      </c>
      <c r="F96" s="158" t="s">
        <v>184</v>
      </c>
      <c r="H96" s="159">
        <v>56.938000000000002</v>
      </c>
      <c r="I96" s="160"/>
      <c r="L96" s="156"/>
      <c r="M96" s="161"/>
      <c r="T96" s="162"/>
      <c r="AT96" s="157" t="s">
        <v>171</v>
      </c>
      <c r="AU96" s="157" t="s">
        <v>79</v>
      </c>
      <c r="AV96" s="13" t="s">
        <v>167</v>
      </c>
      <c r="AW96" s="13" t="s">
        <v>31</v>
      </c>
      <c r="AX96" s="13" t="s">
        <v>77</v>
      </c>
      <c r="AY96" s="157" t="s">
        <v>160</v>
      </c>
    </row>
    <row r="97" spans="2:65" s="1" customFormat="1" ht="16.5" customHeight="1">
      <c r="B97" s="33"/>
      <c r="C97" s="163" t="s">
        <v>167</v>
      </c>
      <c r="D97" s="163" t="s">
        <v>200</v>
      </c>
      <c r="E97" s="164" t="s">
        <v>635</v>
      </c>
      <c r="F97" s="165" t="s">
        <v>636</v>
      </c>
      <c r="G97" s="166" t="s">
        <v>187</v>
      </c>
      <c r="H97" s="167">
        <v>0.35299999999999998</v>
      </c>
      <c r="I97" s="168"/>
      <c r="J97" s="169">
        <f>ROUND(I97*H97,2)</f>
        <v>0</v>
      </c>
      <c r="K97" s="165" t="s">
        <v>166</v>
      </c>
      <c r="L97" s="170"/>
      <c r="M97" s="171" t="s">
        <v>19</v>
      </c>
      <c r="N97" s="172" t="s">
        <v>40</v>
      </c>
      <c r="P97" s="141">
        <f>O97*H97</f>
        <v>0</v>
      </c>
      <c r="Q97" s="141">
        <v>0.49299999999999999</v>
      </c>
      <c r="R97" s="141">
        <f>Q97*H97</f>
        <v>0.17402899999999999</v>
      </c>
      <c r="S97" s="141">
        <v>0</v>
      </c>
      <c r="T97" s="142">
        <f>S97*H97</f>
        <v>0</v>
      </c>
      <c r="AR97" s="143" t="s">
        <v>204</v>
      </c>
      <c r="AT97" s="143" t="s">
        <v>200</v>
      </c>
      <c r="AU97" s="143" t="s">
        <v>79</v>
      </c>
      <c r="AY97" s="18" t="s">
        <v>160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77</v>
      </c>
      <c r="BK97" s="144">
        <f>ROUND(I97*H97,2)</f>
        <v>0</v>
      </c>
      <c r="BL97" s="18" t="s">
        <v>167</v>
      </c>
      <c r="BM97" s="143" t="s">
        <v>870</v>
      </c>
    </row>
    <row r="98" spans="2:65" s="1" customFormat="1" ht="11.25">
      <c r="B98" s="33"/>
      <c r="D98" s="145" t="s">
        <v>169</v>
      </c>
      <c r="F98" s="146" t="s">
        <v>636</v>
      </c>
      <c r="I98" s="147"/>
      <c r="L98" s="33"/>
      <c r="M98" s="148"/>
      <c r="T98" s="54"/>
      <c r="AT98" s="18" t="s">
        <v>169</v>
      </c>
      <c r="AU98" s="18" t="s">
        <v>79</v>
      </c>
    </row>
    <row r="99" spans="2:65" s="12" customFormat="1" ht="11.25">
      <c r="B99" s="149"/>
      <c r="D99" s="145" t="s">
        <v>171</v>
      </c>
      <c r="E99" s="150" t="s">
        <v>19</v>
      </c>
      <c r="F99" s="151" t="s">
        <v>871</v>
      </c>
      <c r="H99" s="152">
        <v>0.35299999999999998</v>
      </c>
      <c r="I99" s="153"/>
      <c r="L99" s="149"/>
      <c r="M99" s="154"/>
      <c r="T99" s="155"/>
      <c r="AT99" s="150" t="s">
        <v>171</v>
      </c>
      <c r="AU99" s="150" t="s">
        <v>79</v>
      </c>
      <c r="AV99" s="12" t="s">
        <v>79</v>
      </c>
      <c r="AW99" s="12" t="s">
        <v>31</v>
      </c>
      <c r="AX99" s="12" t="s">
        <v>69</v>
      </c>
      <c r="AY99" s="150" t="s">
        <v>160</v>
      </c>
    </row>
    <row r="100" spans="2:65" s="13" customFormat="1" ht="11.25">
      <c r="B100" s="156"/>
      <c r="D100" s="145" t="s">
        <v>171</v>
      </c>
      <c r="E100" s="157" t="s">
        <v>19</v>
      </c>
      <c r="F100" s="158" t="s">
        <v>184</v>
      </c>
      <c r="H100" s="159">
        <v>0.35299999999999998</v>
      </c>
      <c r="I100" s="160"/>
      <c r="L100" s="156"/>
      <c r="M100" s="161"/>
      <c r="T100" s="162"/>
      <c r="AT100" s="157" t="s">
        <v>171</v>
      </c>
      <c r="AU100" s="157" t="s">
        <v>79</v>
      </c>
      <c r="AV100" s="13" t="s">
        <v>167</v>
      </c>
      <c r="AW100" s="13" t="s">
        <v>31</v>
      </c>
      <c r="AX100" s="13" t="s">
        <v>77</v>
      </c>
      <c r="AY100" s="157" t="s">
        <v>160</v>
      </c>
    </row>
    <row r="101" spans="2:65" s="1" customFormat="1" ht="16.5" customHeight="1">
      <c r="B101" s="33"/>
      <c r="C101" s="163" t="s">
        <v>191</v>
      </c>
      <c r="D101" s="163" t="s">
        <v>200</v>
      </c>
      <c r="E101" s="164" t="s">
        <v>872</v>
      </c>
      <c r="F101" s="165" t="s">
        <v>873</v>
      </c>
      <c r="G101" s="166" t="s">
        <v>187</v>
      </c>
      <c r="H101" s="167">
        <v>0.70599999999999996</v>
      </c>
      <c r="I101" s="168"/>
      <c r="J101" s="169">
        <f>ROUND(I101*H101,2)</f>
        <v>0</v>
      </c>
      <c r="K101" s="165" t="s">
        <v>19</v>
      </c>
      <c r="L101" s="170"/>
      <c r="M101" s="171" t="s">
        <v>19</v>
      </c>
      <c r="N101" s="172" t="s">
        <v>40</v>
      </c>
      <c r="P101" s="141">
        <f>O101*H101</f>
        <v>0</v>
      </c>
      <c r="Q101" s="141">
        <v>0.49299999999999999</v>
      </c>
      <c r="R101" s="141">
        <f>Q101*H101</f>
        <v>0.34805799999999998</v>
      </c>
      <c r="S101" s="141">
        <v>0</v>
      </c>
      <c r="T101" s="142">
        <f>S101*H101</f>
        <v>0</v>
      </c>
      <c r="AR101" s="143" t="s">
        <v>204</v>
      </c>
      <c r="AT101" s="143" t="s">
        <v>200</v>
      </c>
      <c r="AU101" s="143" t="s">
        <v>79</v>
      </c>
      <c r="AY101" s="18" t="s">
        <v>160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77</v>
      </c>
      <c r="BK101" s="144">
        <f>ROUND(I101*H101,2)</f>
        <v>0</v>
      </c>
      <c r="BL101" s="18" t="s">
        <v>167</v>
      </c>
      <c r="BM101" s="143" t="s">
        <v>874</v>
      </c>
    </row>
    <row r="102" spans="2:65" s="1" customFormat="1" ht="11.25">
      <c r="B102" s="33"/>
      <c r="D102" s="145" t="s">
        <v>169</v>
      </c>
      <c r="F102" s="146" t="s">
        <v>873</v>
      </c>
      <c r="I102" s="147"/>
      <c r="L102" s="33"/>
      <c r="M102" s="148"/>
      <c r="T102" s="54"/>
      <c r="AT102" s="18" t="s">
        <v>169</v>
      </c>
      <c r="AU102" s="18" t="s">
        <v>79</v>
      </c>
    </row>
    <row r="103" spans="2:65" s="12" customFormat="1" ht="11.25">
      <c r="B103" s="149"/>
      <c r="D103" s="145" t="s">
        <v>171</v>
      </c>
      <c r="E103" s="150" t="s">
        <v>19</v>
      </c>
      <c r="F103" s="151" t="s">
        <v>875</v>
      </c>
      <c r="H103" s="152">
        <v>0.70599999999999996</v>
      </c>
      <c r="I103" s="153"/>
      <c r="L103" s="149"/>
      <c r="M103" s="154"/>
      <c r="T103" s="155"/>
      <c r="AT103" s="150" t="s">
        <v>171</v>
      </c>
      <c r="AU103" s="150" t="s">
        <v>79</v>
      </c>
      <c r="AV103" s="12" t="s">
        <v>79</v>
      </c>
      <c r="AW103" s="12" t="s">
        <v>31</v>
      </c>
      <c r="AX103" s="12" t="s">
        <v>69</v>
      </c>
      <c r="AY103" s="150" t="s">
        <v>160</v>
      </c>
    </row>
    <row r="104" spans="2:65" s="13" customFormat="1" ht="11.25">
      <c r="B104" s="156"/>
      <c r="D104" s="145" t="s">
        <v>171</v>
      </c>
      <c r="E104" s="157" t="s">
        <v>19</v>
      </c>
      <c r="F104" s="158" t="s">
        <v>184</v>
      </c>
      <c r="H104" s="159">
        <v>0.70599999999999996</v>
      </c>
      <c r="I104" s="160"/>
      <c r="L104" s="156"/>
      <c r="M104" s="161"/>
      <c r="T104" s="162"/>
      <c r="AT104" s="157" t="s">
        <v>171</v>
      </c>
      <c r="AU104" s="157" t="s">
        <v>79</v>
      </c>
      <c r="AV104" s="13" t="s">
        <v>167</v>
      </c>
      <c r="AW104" s="13" t="s">
        <v>31</v>
      </c>
      <c r="AX104" s="13" t="s">
        <v>77</v>
      </c>
      <c r="AY104" s="157" t="s">
        <v>160</v>
      </c>
    </row>
    <row r="105" spans="2:65" s="1" customFormat="1" ht="16.5" customHeight="1">
      <c r="B105" s="33"/>
      <c r="C105" s="163" t="s">
        <v>195</v>
      </c>
      <c r="D105" s="163" t="s">
        <v>200</v>
      </c>
      <c r="E105" s="164" t="s">
        <v>640</v>
      </c>
      <c r="F105" s="165" t="s">
        <v>641</v>
      </c>
      <c r="G105" s="166" t="s">
        <v>233</v>
      </c>
      <c r="H105" s="167">
        <v>6.76</v>
      </c>
      <c r="I105" s="168"/>
      <c r="J105" s="169">
        <f>ROUND(I105*H105,2)</f>
        <v>0</v>
      </c>
      <c r="K105" s="165" t="s">
        <v>166</v>
      </c>
      <c r="L105" s="170"/>
      <c r="M105" s="171" t="s">
        <v>19</v>
      </c>
      <c r="N105" s="172" t="s">
        <v>40</v>
      </c>
      <c r="P105" s="141">
        <f>O105*H105</f>
        <v>0</v>
      </c>
      <c r="Q105" s="141">
        <v>1</v>
      </c>
      <c r="R105" s="141">
        <f>Q105*H105</f>
        <v>6.76</v>
      </c>
      <c r="S105" s="141">
        <v>0</v>
      </c>
      <c r="T105" s="142">
        <f>S105*H105</f>
        <v>0</v>
      </c>
      <c r="AR105" s="143" t="s">
        <v>204</v>
      </c>
      <c r="AT105" s="143" t="s">
        <v>200</v>
      </c>
      <c r="AU105" s="143" t="s">
        <v>79</v>
      </c>
      <c r="AY105" s="18" t="s">
        <v>160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77</v>
      </c>
      <c r="BK105" s="144">
        <f>ROUND(I105*H105,2)</f>
        <v>0</v>
      </c>
      <c r="BL105" s="18" t="s">
        <v>167</v>
      </c>
      <c r="BM105" s="143" t="s">
        <v>876</v>
      </c>
    </row>
    <row r="106" spans="2:65" s="1" customFormat="1" ht="11.25">
      <c r="B106" s="33"/>
      <c r="D106" s="145" t="s">
        <v>169</v>
      </c>
      <c r="F106" s="146" t="s">
        <v>641</v>
      </c>
      <c r="I106" s="147"/>
      <c r="L106" s="33"/>
      <c r="M106" s="148"/>
      <c r="T106" s="54"/>
      <c r="AT106" s="18" t="s">
        <v>169</v>
      </c>
      <c r="AU106" s="18" t="s">
        <v>79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877</v>
      </c>
      <c r="H107" s="152">
        <v>4.4930000000000003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69</v>
      </c>
      <c r="AY107" s="150" t="s">
        <v>160</v>
      </c>
    </row>
    <row r="108" spans="2:65" s="12" customFormat="1" ht="11.25">
      <c r="B108" s="149"/>
      <c r="D108" s="145" t="s">
        <v>171</v>
      </c>
      <c r="E108" s="150" t="s">
        <v>19</v>
      </c>
      <c r="F108" s="151" t="s">
        <v>878</v>
      </c>
      <c r="H108" s="152">
        <v>2.2669999999999999</v>
      </c>
      <c r="I108" s="153"/>
      <c r="L108" s="149"/>
      <c r="M108" s="154"/>
      <c r="T108" s="155"/>
      <c r="AT108" s="150" t="s">
        <v>171</v>
      </c>
      <c r="AU108" s="150" t="s">
        <v>79</v>
      </c>
      <c r="AV108" s="12" t="s">
        <v>79</v>
      </c>
      <c r="AW108" s="12" t="s">
        <v>31</v>
      </c>
      <c r="AX108" s="12" t="s">
        <v>69</v>
      </c>
      <c r="AY108" s="150" t="s">
        <v>160</v>
      </c>
    </row>
    <row r="109" spans="2:65" s="13" customFormat="1" ht="11.25">
      <c r="B109" s="156"/>
      <c r="D109" s="145" t="s">
        <v>171</v>
      </c>
      <c r="E109" s="157" t="s">
        <v>19</v>
      </c>
      <c r="F109" s="158" t="s">
        <v>184</v>
      </c>
      <c r="H109" s="159">
        <v>6.76</v>
      </c>
      <c r="I109" s="160"/>
      <c r="L109" s="156"/>
      <c r="M109" s="161"/>
      <c r="T109" s="162"/>
      <c r="AT109" s="157" t="s">
        <v>171</v>
      </c>
      <c r="AU109" s="157" t="s">
        <v>79</v>
      </c>
      <c r="AV109" s="13" t="s">
        <v>167</v>
      </c>
      <c r="AW109" s="13" t="s">
        <v>31</v>
      </c>
      <c r="AX109" s="13" t="s">
        <v>77</v>
      </c>
      <c r="AY109" s="157" t="s">
        <v>160</v>
      </c>
    </row>
    <row r="110" spans="2:65" s="1" customFormat="1" ht="16.5" customHeight="1">
      <c r="B110" s="33"/>
      <c r="C110" s="132" t="s">
        <v>199</v>
      </c>
      <c r="D110" s="132" t="s">
        <v>162</v>
      </c>
      <c r="E110" s="133" t="s">
        <v>645</v>
      </c>
      <c r="F110" s="134" t="s">
        <v>646</v>
      </c>
      <c r="G110" s="135" t="s">
        <v>298</v>
      </c>
      <c r="H110" s="136">
        <v>131.4</v>
      </c>
      <c r="I110" s="137"/>
      <c r="J110" s="138">
        <f>ROUND(I110*H110,2)</f>
        <v>0</v>
      </c>
      <c r="K110" s="134" t="s">
        <v>166</v>
      </c>
      <c r="L110" s="33"/>
      <c r="M110" s="139" t="s">
        <v>19</v>
      </c>
      <c r="N110" s="140" t="s">
        <v>40</v>
      </c>
      <c r="P110" s="141">
        <f>O110*H110</f>
        <v>0</v>
      </c>
      <c r="Q110" s="141">
        <v>0</v>
      </c>
      <c r="R110" s="141">
        <f>Q110*H110</f>
        <v>0</v>
      </c>
      <c r="S110" s="141">
        <v>0</v>
      </c>
      <c r="T110" s="142">
        <f>S110*H110</f>
        <v>0</v>
      </c>
      <c r="AR110" s="143" t="s">
        <v>167</v>
      </c>
      <c r="AT110" s="143" t="s">
        <v>162</v>
      </c>
      <c r="AU110" s="143" t="s">
        <v>79</v>
      </c>
      <c r="AY110" s="18" t="s">
        <v>160</v>
      </c>
      <c r="BE110" s="144">
        <f>IF(N110="základní",J110,0)</f>
        <v>0</v>
      </c>
      <c r="BF110" s="144">
        <f>IF(N110="snížená",J110,0)</f>
        <v>0</v>
      </c>
      <c r="BG110" s="144">
        <f>IF(N110="zákl. přenesená",J110,0)</f>
        <v>0</v>
      </c>
      <c r="BH110" s="144">
        <f>IF(N110="sníž. přenesená",J110,0)</f>
        <v>0</v>
      </c>
      <c r="BI110" s="144">
        <f>IF(N110="nulová",J110,0)</f>
        <v>0</v>
      </c>
      <c r="BJ110" s="18" t="s">
        <v>77</v>
      </c>
      <c r="BK110" s="144">
        <f>ROUND(I110*H110,2)</f>
        <v>0</v>
      </c>
      <c r="BL110" s="18" t="s">
        <v>167</v>
      </c>
      <c r="BM110" s="143" t="s">
        <v>879</v>
      </c>
    </row>
    <row r="111" spans="2:65" s="1" customFormat="1" ht="19.5">
      <c r="B111" s="33"/>
      <c r="D111" s="145" t="s">
        <v>169</v>
      </c>
      <c r="F111" s="146" t="s">
        <v>648</v>
      </c>
      <c r="I111" s="147"/>
      <c r="L111" s="33"/>
      <c r="M111" s="148"/>
      <c r="T111" s="54"/>
      <c r="AT111" s="18" t="s">
        <v>169</v>
      </c>
      <c r="AU111" s="18" t="s">
        <v>79</v>
      </c>
    </row>
    <row r="112" spans="2:65" s="12" customFormat="1" ht="11.25">
      <c r="B112" s="149"/>
      <c r="D112" s="145" t="s">
        <v>171</v>
      </c>
      <c r="E112" s="150" t="s">
        <v>19</v>
      </c>
      <c r="F112" s="151" t="s">
        <v>880</v>
      </c>
      <c r="H112" s="152">
        <v>131.4</v>
      </c>
      <c r="I112" s="153"/>
      <c r="L112" s="149"/>
      <c r="M112" s="154"/>
      <c r="T112" s="155"/>
      <c r="AT112" s="150" t="s">
        <v>171</v>
      </c>
      <c r="AU112" s="150" t="s">
        <v>79</v>
      </c>
      <c r="AV112" s="12" t="s">
        <v>79</v>
      </c>
      <c r="AW112" s="12" t="s">
        <v>31</v>
      </c>
      <c r="AX112" s="12" t="s">
        <v>69</v>
      </c>
      <c r="AY112" s="150" t="s">
        <v>160</v>
      </c>
    </row>
    <row r="113" spans="2:65" s="13" customFormat="1" ht="11.25">
      <c r="B113" s="156"/>
      <c r="D113" s="145" t="s">
        <v>171</v>
      </c>
      <c r="E113" s="157" t="s">
        <v>19</v>
      </c>
      <c r="F113" s="158" t="s">
        <v>184</v>
      </c>
      <c r="H113" s="159">
        <v>131.4</v>
      </c>
      <c r="I113" s="160"/>
      <c r="L113" s="156"/>
      <c r="M113" s="161"/>
      <c r="T113" s="162"/>
      <c r="AT113" s="157" t="s">
        <v>171</v>
      </c>
      <c r="AU113" s="157" t="s">
        <v>79</v>
      </c>
      <c r="AV113" s="13" t="s">
        <v>167</v>
      </c>
      <c r="AW113" s="13" t="s">
        <v>31</v>
      </c>
      <c r="AX113" s="13" t="s">
        <v>77</v>
      </c>
      <c r="AY113" s="157" t="s">
        <v>160</v>
      </c>
    </row>
    <row r="114" spans="2:65" s="1" customFormat="1" ht="16.5" customHeight="1">
      <c r="B114" s="33"/>
      <c r="C114" s="163" t="s">
        <v>204</v>
      </c>
      <c r="D114" s="163" t="s">
        <v>200</v>
      </c>
      <c r="E114" s="164" t="s">
        <v>650</v>
      </c>
      <c r="F114" s="165" t="s">
        <v>651</v>
      </c>
      <c r="G114" s="166" t="s">
        <v>313</v>
      </c>
      <c r="H114" s="167">
        <v>135</v>
      </c>
      <c r="I114" s="168"/>
      <c r="J114" s="169">
        <f>ROUND(I114*H114,2)</f>
        <v>0</v>
      </c>
      <c r="K114" s="165" t="s">
        <v>166</v>
      </c>
      <c r="L114" s="170"/>
      <c r="M114" s="171" t="s">
        <v>19</v>
      </c>
      <c r="N114" s="172" t="s">
        <v>40</v>
      </c>
      <c r="P114" s="141">
        <f>O114*H114</f>
        <v>0</v>
      </c>
      <c r="Q114" s="141">
        <v>5.8999999999999997E-2</v>
      </c>
      <c r="R114" s="141">
        <f>Q114*H114</f>
        <v>7.9649999999999999</v>
      </c>
      <c r="S114" s="141">
        <v>0</v>
      </c>
      <c r="T114" s="142">
        <f>S114*H114</f>
        <v>0</v>
      </c>
      <c r="AR114" s="143" t="s">
        <v>204</v>
      </c>
      <c r="AT114" s="143" t="s">
        <v>200</v>
      </c>
      <c r="AU114" s="143" t="s">
        <v>79</v>
      </c>
      <c r="AY114" s="18" t="s">
        <v>160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77</v>
      </c>
      <c r="BK114" s="144">
        <f>ROUND(I114*H114,2)</f>
        <v>0</v>
      </c>
      <c r="BL114" s="18" t="s">
        <v>167</v>
      </c>
      <c r="BM114" s="143" t="s">
        <v>881</v>
      </c>
    </row>
    <row r="115" spans="2:65" s="1" customFormat="1" ht="11.25">
      <c r="B115" s="33"/>
      <c r="D115" s="145" t="s">
        <v>169</v>
      </c>
      <c r="F115" s="146" t="s">
        <v>651</v>
      </c>
      <c r="I115" s="147"/>
      <c r="L115" s="33"/>
      <c r="M115" s="148"/>
      <c r="T115" s="54"/>
      <c r="AT115" s="18" t="s">
        <v>169</v>
      </c>
      <c r="AU115" s="18" t="s">
        <v>79</v>
      </c>
    </row>
    <row r="116" spans="2:65" s="12" customFormat="1" ht="11.25">
      <c r="B116" s="149"/>
      <c r="D116" s="145" t="s">
        <v>171</v>
      </c>
      <c r="E116" s="150" t="s">
        <v>19</v>
      </c>
      <c r="F116" s="151" t="s">
        <v>882</v>
      </c>
      <c r="H116" s="152">
        <v>135</v>
      </c>
      <c r="I116" s="153"/>
      <c r="L116" s="149"/>
      <c r="M116" s="154"/>
      <c r="T116" s="155"/>
      <c r="AT116" s="150" t="s">
        <v>171</v>
      </c>
      <c r="AU116" s="150" t="s">
        <v>79</v>
      </c>
      <c r="AV116" s="12" t="s">
        <v>79</v>
      </c>
      <c r="AW116" s="12" t="s">
        <v>31</v>
      </c>
      <c r="AX116" s="12" t="s">
        <v>69</v>
      </c>
      <c r="AY116" s="150" t="s">
        <v>160</v>
      </c>
    </row>
    <row r="117" spans="2:65" s="13" customFormat="1" ht="11.25">
      <c r="B117" s="156"/>
      <c r="D117" s="145" t="s">
        <v>171</v>
      </c>
      <c r="E117" s="157" t="s">
        <v>19</v>
      </c>
      <c r="F117" s="158" t="s">
        <v>184</v>
      </c>
      <c r="H117" s="159">
        <v>135</v>
      </c>
      <c r="I117" s="160"/>
      <c r="L117" s="156"/>
      <c r="M117" s="161"/>
      <c r="T117" s="162"/>
      <c r="AT117" s="157" t="s">
        <v>171</v>
      </c>
      <c r="AU117" s="157" t="s">
        <v>79</v>
      </c>
      <c r="AV117" s="13" t="s">
        <v>167</v>
      </c>
      <c r="AW117" s="13" t="s">
        <v>31</v>
      </c>
      <c r="AX117" s="13" t="s">
        <v>77</v>
      </c>
      <c r="AY117" s="157" t="s">
        <v>160</v>
      </c>
    </row>
    <row r="118" spans="2:65" s="1" customFormat="1" ht="16.5" customHeight="1">
      <c r="B118" s="33"/>
      <c r="C118" s="163" t="s">
        <v>211</v>
      </c>
      <c r="D118" s="163" t="s">
        <v>200</v>
      </c>
      <c r="E118" s="164" t="s">
        <v>654</v>
      </c>
      <c r="F118" s="165" t="s">
        <v>655</v>
      </c>
      <c r="G118" s="166" t="s">
        <v>165</v>
      </c>
      <c r="H118" s="167">
        <v>5.2560000000000002</v>
      </c>
      <c r="I118" s="168"/>
      <c r="J118" s="169">
        <f>ROUND(I118*H118,2)</f>
        <v>0</v>
      </c>
      <c r="K118" s="165" t="s">
        <v>166</v>
      </c>
      <c r="L118" s="170"/>
      <c r="M118" s="171" t="s">
        <v>19</v>
      </c>
      <c r="N118" s="172" t="s">
        <v>40</v>
      </c>
      <c r="P118" s="141">
        <f>O118*H118</f>
        <v>0</v>
      </c>
      <c r="Q118" s="141">
        <v>2.4289999999999998</v>
      </c>
      <c r="R118" s="141">
        <f>Q118*H118</f>
        <v>12.766824</v>
      </c>
      <c r="S118" s="141">
        <v>0</v>
      </c>
      <c r="T118" s="142">
        <f>S118*H118</f>
        <v>0</v>
      </c>
      <c r="AR118" s="143" t="s">
        <v>204</v>
      </c>
      <c r="AT118" s="143" t="s">
        <v>200</v>
      </c>
      <c r="AU118" s="143" t="s">
        <v>79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883</v>
      </c>
    </row>
    <row r="119" spans="2:65" s="1" customFormat="1" ht="11.25">
      <c r="B119" s="33"/>
      <c r="D119" s="145" t="s">
        <v>169</v>
      </c>
      <c r="F119" s="146" t="s">
        <v>655</v>
      </c>
      <c r="I119" s="147"/>
      <c r="L119" s="33"/>
      <c r="M119" s="148"/>
      <c r="T119" s="54"/>
      <c r="AT119" s="18" t="s">
        <v>169</v>
      </c>
      <c r="AU119" s="18" t="s">
        <v>79</v>
      </c>
    </row>
    <row r="120" spans="2:65" s="12" customFormat="1" ht="11.25">
      <c r="B120" s="149"/>
      <c r="D120" s="145" t="s">
        <v>171</v>
      </c>
      <c r="E120" s="150" t="s">
        <v>19</v>
      </c>
      <c r="F120" s="151" t="s">
        <v>884</v>
      </c>
      <c r="H120" s="152">
        <v>5.2560000000000002</v>
      </c>
      <c r="I120" s="153"/>
      <c r="L120" s="149"/>
      <c r="M120" s="154"/>
      <c r="T120" s="155"/>
      <c r="AT120" s="150" t="s">
        <v>171</v>
      </c>
      <c r="AU120" s="150" t="s">
        <v>79</v>
      </c>
      <c r="AV120" s="12" t="s">
        <v>79</v>
      </c>
      <c r="AW120" s="12" t="s">
        <v>31</v>
      </c>
      <c r="AX120" s="12" t="s">
        <v>69</v>
      </c>
      <c r="AY120" s="150" t="s">
        <v>160</v>
      </c>
    </row>
    <row r="121" spans="2:65" s="13" customFormat="1" ht="11.25">
      <c r="B121" s="156"/>
      <c r="D121" s="145" t="s">
        <v>171</v>
      </c>
      <c r="E121" s="157" t="s">
        <v>19</v>
      </c>
      <c r="F121" s="158" t="s">
        <v>184</v>
      </c>
      <c r="H121" s="159">
        <v>5.2560000000000002</v>
      </c>
      <c r="I121" s="160"/>
      <c r="L121" s="156"/>
      <c r="M121" s="161"/>
      <c r="T121" s="162"/>
      <c r="AT121" s="157" t="s">
        <v>171</v>
      </c>
      <c r="AU121" s="157" t="s">
        <v>79</v>
      </c>
      <c r="AV121" s="13" t="s">
        <v>167</v>
      </c>
      <c r="AW121" s="13" t="s">
        <v>31</v>
      </c>
      <c r="AX121" s="13" t="s">
        <v>77</v>
      </c>
      <c r="AY121" s="157" t="s">
        <v>160</v>
      </c>
    </row>
    <row r="122" spans="2:65" s="1" customFormat="1" ht="16.5" customHeight="1">
      <c r="B122" s="33"/>
      <c r="C122" s="132" t="s">
        <v>216</v>
      </c>
      <c r="D122" s="132" t="s">
        <v>162</v>
      </c>
      <c r="E122" s="133" t="s">
        <v>658</v>
      </c>
      <c r="F122" s="134" t="s">
        <v>659</v>
      </c>
      <c r="G122" s="135" t="s">
        <v>298</v>
      </c>
      <c r="H122" s="136">
        <v>113.4</v>
      </c>
      <c r="I122" s="137"/>
      <c r="J122" s="138">
        <f>ROUND(I122*H122,2)</f>
        <v>0</v>
      </c>
      <c r="K122" s="134" t="s">
        <v>166</v>
      </c>
      <c r="L122" s="33"/>
      <c r="M122" s="139" t="s">
        <v>19</v>
      </c>
      <c r="N122" s="140" t="s">
        <v>40</v>
      </c>
      <c r="P122" s="141">
        <f>O122*H122</f>
        <v>0</v>
      </c>
      <c r="Q122" s="141">
        <v>0</v>
      </c>
      <c r="R122" s="141">
        <f>Q122*H122</f>
        <v>0</v>
      </c>
      <c r="S122" s="141">
        <v>0</v>
      </c>
      <c r="T122" s="142">
        <f>S122*H122</f>
        <v>0</v>
      </c>
      <c r="AR122" s="143" t="s">
        <v>167</v>
      </c>
      <c r="AT122" s="143" t="s">
        <v>162</v>
      </c>
      <c r="AU122" s="143" t="s">
        <v>79</v>
      </c>
      <c r="AY122" s="18" t="s">
        <v>160</v>
      </c>
      <c r="BE122" s="144">
        <f>IF(N122="základní",J122,0)</f>
        <v>0</v>
      </c>
      <c r="BF122" s="144">
        <f>IF(N122="snížená",J122,0)</f>
        <v>0</v>
      </c>
      <c r="BG122" s="144">
        <f>IF(N122="zákl. přenesená",J122,0)</f>
        <v>0</v>
      </c>
      <c r="BH122" s="144">
        <f>IF(N122="sníž. přenesená",J122,0)</f>
        <v>0</v>
      </c>
      <c r="BI122" s="144">
        <f>IF(N122="nulová",J122,0)</f>
        <v>0</v>
      </c>
      <c r="BJ122" s="18" t="s">
        <v>77</v>
      </c>
      <c r="BK122" s="144">
        <f>ROUND(I122*H122,2)</f>
        <v>0</v>
      </c>
      <c r="BL122" s="18" t="s">
        <v>167</v>
      </c>
      <c r="BM122" s="143" t="s">
        <v>885</v>
      </c>
    </row>
    <row r="123" spans="2:65" s="1" customFormat="1" ht="29.25">
      <c r="B123" s="33"/>
      <c r="D123" s="145" t="s">
        <v>169</v>
      </c>
      <c r="F123" s="146" t="s">
        <v>661</v>
      </c>
      <c r="I123" s="147"/>
      <c r="L123" s="33"/>
      <c r="M123" s="148"/>
      <c r="T123" s="54"/>
      <c r="AT123" s="18" t="s">
        <v>169</v>
      </c>
      <c r="AU123" s="18" t="s">
        <v>79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886</v>
      </c>
      <c r="H124" s="152">
        <v>113.4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77</v>
      </c>
      <c r="AY124" s="150" t="s">
        <v>160</v>
      </c>
    </row>
    <row r="125" spans="2:65" s="1" customFormat="1" ht="16.5" customHeight="1">
      <c r="B125" s="33"/>
      <c r="C125" s="132" t="s">
        <v>221</v>
      </c>
      <c r="D125" s="132" t="s">
        <v>162</v>
      </c>
      <c r="E125" s="133" t="s">
        <v>705</v>
      </c>
      <c r="F125" s="134" t="s">
        <v>706</v>
      </c>
      <c r="G125" s="135" t="s">
        <v>187</v>
      </c>
      <c r="H125" s="136">
        <v>132</v>
      </c>
      <c r="I125" s="137"/>
      <c r="J125" s="138">
        <f>ROUND(I125*H125,2)</f>
        <v>0</v>
      </c>
      <c r="K125" s="134" t="s">
        <v>166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167</v>
      </c>
      <c r="AT125" s="143" t="s">
        <v>162</v>
      </c>
      <c r="AU125" s="143" t="s">
        <v>79</v>
      </c>
      <c r="AY125" s="18" t="s">
        <v>160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77</v>
      </c>
      <c r="BK125" s="144">
        <f>ROUND(I125*H125,2)</f>
        <v>0</v>
      </c>
      <c r="BL125" s="18" t="s">
        <v>167</v>
      </c>
      <c r="BM125" s="143" t="s">
        <v>887</v>
      </c>
    </row>
    <row r="126" spans="2:65" s="1" customFormat="1" ht="19.5">
      <c r="B126" s="33"/>
      <c r="D126" s="145" t="s">
        <v>169</v>
      </c>
      <c r="F126" s="146" t="s">
        <v>708</v>
      </c>
      <c r="I126" s="147"/>
      <c r="L126" s="33"/>
      <c r="M126" s="148"/>
      <c r="T126" s="54"/>
      <c r="AT126" s="18" t="s">
        <v>169</v>
      </c>
      <c r="AU126" s="18" t="s">
        <v>79</v>
      </c>
    </row>
    <row r="127" spans="2:65" s="12" customFormat="1" ht="11.25">
      <c r="B127" s="149"/>
      <c r="D127" s="145" t="s">
        <v>171</v>
      </c>
      <c r="E127" s="150" t="s">
        <v>19</v>
      </c>
      <c r="F127" s="151" t="s">
        <v>888</v>
      </c>
      <c r="H127" s="152">
        <v>132</v>
      </c>
      <c r="I127" s="153"/>
      <c r="L127" s="149"/>
      <c r="M127" s="154"/>
      <c r="T127" s="155"/>
      <c r="AT127" s="150" t="s">
        <v>171</v>
      </c>
      <c r="AU127" s="150" t="s">
        <v>79</v>
      </c>
      <c r="AV127" s="12" t="s">
        <v>79</v>
      </c>
      <c r="AW127" s="12" t="s">
        <v>31</v>
      </c>
      <c r="AX127" s="12" t="s">
        <v>69</v>
      </c>
      <c r="AY127" s="150" t="s">
        <v>160</v>
      </c>
    </row>
    <row r="128" spans="2:65" s="13" customFormat="1" ht="11.25">
      <c r="B128" s="156"/>
      <c r="D128" s="145" t="s">
        <v>171</v>
      </c>
      <c r="E128" s="157" t="s">
        <v>19</v>
      </c>
      <c r="F128" s="158" t="s">
        <v>184</v>
      </c>
      <c r="H128" s="159">
        <v>132</v>
      </c>
      <c r="I128" s="160"/>
      <c r="L128" s="156"/>
      <c r="M128" s="161"/>
      <c r="T128" s="162"/>
      <c r="AT128" s="157" t="s">
        <v>171</v>
      </c>
      <c r="AU128" s="157" t="s">
        <v>79</v>
      </c>
      <c r="AV128" s="13" t="s">
        <v>167</v>
      </c>
      <c r="AW128" s="13" t="s">
        <v>31</v>
      </c>
      <c r="AX128" s="13" t="s">
        <v>77</v>
      </c>
      <c r="AY128" s="157" t="s">
        <v>160</v>
      </c>
    </row>
    <row r="129" spans="2:65" s="1" customFormat="1" ht="16.5" customHeight="1">
      <c r="B129" s="33"/>
      <c r="C129" s="163" t="s">
        <v>8</v>
      </c>
      <c r="D129" s="163" t="s">
        <v>200</v>
      </c>
      <c r="E129" s="164" t="s">
        <v>710</v>
      </c>
      <c r="F129" s="165" t="s">
        <v>711</v>
      </c>
      <c r="G129" s="166" t="s">
        <v>233</v>
      </c>
      <c r="H129" s="167">
        <v>39.6</v>
      </c>
      <c r="I129" s="168"/>
      <c r="J129" s="169">
        <f>ROUND(I129*H129,2)</f>
        <v>0</v>
      </c>
      <c r="K129" s="165" t="s">
        <v>166</v>
      </c>
      <c r="L129" s="170"/>
      <c r="M129" s="171" t="s">
        <v>19</v>
      </c>
      <c r="N129" s="172" t="s">
        <v>40</v>
      </c>
      <c r="P129" s="141">
        <f>O129*H129</f>
        <v>0</v>
      </c>
      <c r="Q129" s="141">
        <v>1</v>
      </c>
      <c r="R129" s="141">
        <f>Q129*H129</f>
        <v>39.6</v>
      </c>
      <c r="S129" s="141">
        <v>0</v>
      </c>
      <c r="T129" s="142">
        <f>S129*H129</f>
        <v>0</v>
      </c>
      <c r="AR129" s="143" t="s">
        <v>204</v>
      </c>
      <c r="AT129" s="143" t="s">
        <v>200</v>
      </c>
      <c r="AU129" s="143" t="s">
        <v>79</v>
      </c>
      <c r="AY129" s="18" t="s">
        <v>160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77</v>
      </c>
      <c r="BK129" s="144">
        <f>ROUND(I129*H129,2)</f>
        <v>0</v>
      </c>
      <c r="BL129" s="18" t="s">
        <v>167</v>
      </c>
      <c r="BM129" s="143" t="s">
        <v>889</v>
      </c>
    </row>
    <row r="130" spans="2:65" s="1" customFormat="1" ht="11.25">
      <c r="B130" s="33"/>
      <c r="D130" s="145" t="s">
        <v>169</v>
      </c>
      <c r="F130" s="146" t="s">
        <v>711</v>
      </c>
      <c r="I130" s="147"/>
      <c r="L130" s="33"/>
      <c r="M130" s="148"/>
      <c r="T130" s="54"/>
      <c r="AT130" s="18" t="s">
        <v>169</v>
      </c>
      <c r="AU130" s="18" t="s">
        <v>79</v>
      </c>
    </row>
    <row r="131" spans="2:65" s="12" customFormat="1" ht="11.25">
      <c r="B131" s="149"/>
      <c r="D131" s="145" t="s">
        <v>171</v>
      </c>
      <c r="E131" s="150" t="s">
        <v>19</v>
      </c>
      <c r="F131" s="151" t="s">
        <v>890</v>
      </c>
      <c r="H131" s="152">
        <v>39.6</v>
      </c>
      <c r="I131" s="153"/>
      <c r="L131" s="149"/>
      <c r="M131" s="154"/>
      <c r="T131" s="155"/>
      <c r="AT131" s="150" t="s">
        <v>171</v>
      </c>
      <c r="AU131" s="150" t="s">
        <v>79</v>
      </c>
      <c r="AV131" s="12" t="s">
        <v>79</v>
      </c>
      <c r="AW131" s="12" t="s">
        <v>31</v>
      </c>
      <c r="AX131" s="12" t="s">
        <v>69</v>
      </c>
      <c r="AY131" s="150" t="s">
        <v>160</v>
      </c>
    </row>
    <row r="132" spans="2:65" s="13" customFormat="1" ht="11.25">
      <c r="B132" s="156"/>
      <c r="D132" s="145" t="s">
        <v>171</v>
      </c>
      <c r="E132" s="157" t="s">
        <v>19</v>
      </c>
      <c r="F132" s="158" t="s">
        <v>184</v>
      </c>
      <c r="H132" s="159">
        <v>39.6</v>
      </c>
      <c r="I132" s="160"/>
      <c r="L132" s="156"/>
      <c r="M132" s="161"/>
      <c r="T132" s="162"/>
      <c r="AT132" s="157" t="s">
        <v>171</v>
      </c>
      <c r="AU132" s="157" t="s">
        <v>79</v>
      </c>
      <c r="AV132" s="13" t="s">
        <v>167</v>
      </c>
      <c r="AW132" s="13" t="s">
        <v>31</v>
      </c>
      <c r="AX132" s="13" t="s">
        <v>77</v>
      </c>
      <c r="AY132" s="157" t="s">
        <v>160</v>
      </c>
    </row>
    <row r="133" spans="2:65" s="1" customFormat="1" ht="16.5" customHeight="1">
      <c r="B133" s="33"/>
      <c r="C133" s="132" t="s">
        <v>238</v>
      </c>
      <c r="D133" s="132" t="s">
        <v>162</v>
      </c>
      <c r="E133" s="133" t="s">
        <v>714</v>
      </c>
      <c r="F133" s="134" t="s">
        <v>715</v>
      </c>
      <c r="G133" s="135" t="s">
        <v>187</v>
      </c>
      <c r="H133" s="136">
        <v>31.5</v>
      </c>
      <c r="I133" s="137"/>
      <c r="J133" s="138">
        <f>ROUND(I133*H133,2)</f>
        <v>0</v>
      </c>
      <c r="K133" s="134" t="s">
        <v>19</v>
      </c>
      <c r="L133" s="33"/>
      <c r="M133" s="139" t="s">
        <v>19</v>
      </c>
      <c r="N133" s="140" t="s">
        <v>40</v>
      </c>
      <c r="P133" s="141">
        <f>O133*H133</f>
        <v>0</v>
      </c>
      <c r="Q133" s="141">
        <v>0</v>
      </c>
      <c r="R133" s="141">
        <f>Q133*H133</f>
        <v>0</v>
      </c>
      <c r="S133" s="141">
        <v>0</v>
      </c>
      <c r="T133" s="142">
        <f>S133*H133</f>
        <v>0</v>
      </c>
      <c r="AR133" s="143" t="s">
        <v>167</v>
      </c>
      <c r="AT133" s="143" t="s">
        <v>162</v>
      </c>
      <c r="AU133" s="143" t="s">
        <v>79</v>
      </c>
      <c r="AY133" s="18" t="s">
        <v>160</v>
      </c>
      <c r="BE133" s="144">
        <f>IF(N133="základní",J133,0)</f>
        <v>0</v>
      </c>
      <c r="BF133" s="144">
        <f>IF(N133="snížená",J133,0)</f>
        <v>0</v>
      </c>
      <c r="BG133" s="144">
        <f>IF(N133="zákl. přenesená",J133,0)</f>
        <v>0</v>
      </c>
      <c r="BH133" s="144">
        <f>IF(N133="sníž. přenesená",J133,0)</f>
        <v>0</v>
      </c>
      <c r="BI133" s="144">
        <f>IF(N133="nulová",J133,0)</f>
        <v>0</v>
      </c>
      <c r="BJ133" s="18" t="s">
        <v>77</v>
      </c>
      <c r="BK133" s="144">
        <f>ROUND(I133*H133,2)</f>
        <v>0</v>
      </c>
      <c r="BL133" s="18" t="s">
        <v>167</v>
      </c>
      <c r="BM133" s="143" t="s">
        <v>891</v>
      </c>
    </row>
    <row r="134" spans="2:65" s="1" customFormat="1" ht="11.25">
      <c r="B134" s="33"/>
      <c r="D134" s="145" t="s">
        <v>169</v>
      </c>
      <c r="F134" s="146" t="s">
        <v>715</v>
      </c>
      <c r="I134" s="147"/>
      <c r="L134" s="33"/>
      <c r="M134" s="148"/>
      <c r="T134" s="54"/>
      <c r="AT134" s="18" t="s">
        <v>169</v>
      </c>
      <c r="AU134" s="18" t="s">
        <v>79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892</v>
      </c>
      <c r="H135" s="152">
        <v>31.5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69</v>
      </c>
      <c r="AY135" s="150" t="s">
        <v>160</v>
      </c>
    </row>
    <row r="136" spans="2:65" s="13" customFormat="1" ht="11.25">
      <c r="B136" s="156"/>
      <c r="D136" s="145" t="s">
        <v>171</v>
      </c>
      <c r="E136" s="157" t="s">
        <v>19</v>
      </c>
      <c r="F136" s="158" t="s">
        <v>184</v>
      </c>
      <c r="H136" s="159">
        <v>31.5</v>
      </c>
      <c r="I136" s="160"/>
      <c r="L136" s="156"/>
      <c r="M136" s="161"/>
      <c r="T136" s="162"/>
      <c r="AT136" s="157" t="s">
        <v>171</v>
      </c>
      <c r="AU136" s="157" t="s">
        <v>79</v>
      </c>
      <c r="AV136" s="13" t="s">
        <v>167</v>
      </c>
      <c r="AW136" s="13" t="s">
        <v>31</v>
      </c>
      <c r="AX136" s="13" t="s">
        <v>77</v>
      </c>
      <c r="AY136" s="157" t="s">
        <v>160</v>
      </c>
    </row>
    <row r="137" spans="2:65" s="1" customFormat="1" ht="16.5" customHeight="1">
      <c r="B137" s="33"/>
      <c r="C137" s="163" t="s">
        <v>245</v>
      </c>
      <c r="D137" s="163" t="s">
        <v>200</v>
      </c>
      <c r="E137" s="164" t="s">
        <v>710</v>
      </c>
      <c r="F137" s="165" t="s">
        <v>711</v>
      </c>
      <c r="G137" s="166" t="s">
        <v>233</v>
      </c>
      <c r="H137" s="167">
        <v>12.6</v>
      </c>
      <c r="I137" s="168"/>
      <c r="J137" s="169">
        <f>ROUND(I137*H137,2)</f>
        <v>0</v>
      </c>
      <c r="K137" s="165" t="s">
        <v>166</v>
      </c>
      <c r="L137" s="170"/>
      <c r="M137" s="171" t="s">
        <v>19</v>
      </c>
      <c r="N137" s="172" t="s">
        <v>40</v>
      </c>
      <c r="P137" s="141">
        <f>O137*H137</f>
        <v>0</v>
      </c>
      <c r="Q137" s="141">
        <v>1</v>
      </c>
      <c r="R137" s="141">
        <f>Q137*H137</f>
        <v>12.6</v>
      </c>
      <c r="S137" s="141">
        <v>0</v>
      </c>
      <c r="T137" s="142">
        <f>S137*H137</f>
        <v>0</v>
      </c>
      <c r="AR137" s="143" t="s">
        <v>204</v>
      </c>
      <c r="AT137" s="143" t="s">
        <v>200</v>
      </c>
      <c r="AU137" s="143" t="s">
        <v>79</v>
      </c>
      <c r="AY137" s="18" t="s">
        <v>160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77</v>
      </c>
      <c r="BK137" s="144">
        <f>ROUND(I137*H137,2)</f>
        <v>0</v>
      </c>
      <c r="BL137" s="18" t="s">
        <v>167</v>
      </c>
      <c r="BM137" s="143" t="s">
        <v>893</v>
      </c>
    </row>
    <row r="138" spans="2:65" s="1" customFormat="1" ht="11.25">
      <c r="B138" s="33"/>
      <c r="D138" s="145" t="s">
        <v>169</v>
      </c>
      <c r="F138" s="146" t="s">
        <v>711</v>
      </c>
      <c r="I138" s="147"/>
      <c r="L138" s="33"/>
      <c r="M138" s="148"/>
      <c r="T138" s="54"/>
      <c r="AT138" s="18" t="s">
        <v>169</v>
      </c>
      <c r="AU138" s="18" t="s">
        <v>79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894</v>
      </c>
      <c r="H139" s="152">
        <v>12.6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77</v>
      </c>
      <c r="AY139" s="150" t="s">
        <v>160</v>
      </c>
    </row>
    <row r="140" spans="2:65" s="1" customFormat="1" ht="16.5" customHeight="1">
      <c r="B140" s="33"/>
      <c r="C140" s="132" t="s">
        <v>253</v>
      </c>
      <c r="D140" s="132" t="s">
        <v>162</v>
      </c>
      <c r="E140" s="133" t="s">
        <v>207</v>
      </c>
      <c r="F140" s="134" t="s">
        <v>208</v>
      </c>
      <c r="G140" s="135" t="s">
        <v>187</v>
      </c>
      <c r="H140" s="136">
        <v>266</v>
      </c>
      <c r="I140" s="137"/>
      <c r="J140" s="138">
        <f>ROUND(I140*H140,2)</f>
        <v>0</v>
      </c>
      <c r="K140" s="134" t="s">
        <v>166</v>
      </c>
      <c r="L140" s="33"/>
      <c r="M140" s="139" t="s">
        <v>19</v>
      </c>
      <c r="N140" s="140" t="s">
        <v>40</v>
      </c>
      <c r="P140" s="141">
        <f>O140*H140</f>
        <v>0</v>
      </c>
      <c r="Q140" s="141">
        <v>0</v>
      </c>
      <c r="R140" s="141">
        <f>Q140*H140</f>
        <v>0</v>
      </c>
      <c r="S140" s="141">
        <v>0</v>
      </c>
      <c r="T140" s="142">
        <f>S140*H140</f>
        <v>0</v>
      </c>
      <c r="AR140" s="143" t="s">
        <v>167</v>
      </c>
      <c r="AT140" s="143" t="s">
        <v>162</v>
      </c>
      <c r="AU140" s="143" t="s">
        <v>79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167</v>
      </c>
      <c r="BM140" s="143" t="s">
        <v>895</v>
      </c>
    </row>
    <row r="141" spans="2:65" s="1" customFormat="1" ht="19.5">
      <c r="B141" s="33"/>
      <c r="D141" s="145" t="s">
        <v>169</v>
      </c>
      <c r="F141" s="146" t="s">
        <v>210</v>
      </c>
      <c r="I141" s="147"/>
      <c r="L141" s="33"/>
      <c r="M141" s="148"/>
      <c r="T141" s="54"/>
      <c r="AT141" s="18" t="s">
        <v>169</v>
      </c>
      <c r="AU141" s="18" t="s">
        <v>79</v>
      </c>
    </row>
    <row r="142" spans="2:65" s="12" customFormat="1" ht="11.25">
      <c r="B142" s="149"/>
      <c r="D142" s="145" t="s">
        <v>171</v>
      </c>
      <c r="E142" s="150" t="s">
        <v>19</v>
      </c>
      <c r="F142" s="151" t="s">
        <v>896</v>
      </c>
      <c r="H142" s="152">
        <v>266</v>
      </c>
      <c r="I142" s="153"/>
      <c r="L142" s="149"/>
      <c r="M142" s="154"/>
      <c r="T142" s="155"/>
      <c r="AT142" s="150" t="s">
        <v>171</v>
      </c>
      <c r="AU142" s="150" t="s">
        <v>79</v>
      </c>
      <c r="AV142" s="12" t="s">
        <v>79</v>
      </c>
      <c r="AW142" s="12" t="s">
        <v>31</v>
      </c>
      <c r="AX142" s="12" t="s">
        <v>77</v>
      </c>
      <c r="AY142" s="150" t="s">
        <v>160</v>
      </c>
    </row>
    <row r="143" spans="2:65" s="15" customFormat="1" ht="11.25">
      <c r="B143" s="180"/>
      <c r="D143" s="145" t="s">
        <v>171</v>
      </c>
      <c r="E143" s="181" t="s">
        <v>19</v>
      </c>
      <c r="F143" s="182" t="s">
        <v>897</v>
      </c>
      <c r="H143" s="181" t="s">
        <v>19</v>
      </c>
      <c r="I143" s="183"/>
      <c r="L143" s="180"/>
      <c r="M143" s="184"/>
      <c r="T143" s="185"/>
      <c r="AT143" s="181" t="s">
        <v>171</v>
      </c>
      <c r="AU143" s="181" t="s">
        <v>79</v>
      </c>
      <c r="AV143" s="15" t="s">
        <v>77</v>
      </c>
      <c r="AW143" s="15" t="s">
        <v>31</v>
      </c>
      <c r="AX143" s="15" t="s">
        <v>69</v>
      </c>
      <c r="AY143" s="181" t="s">
        <v>160</v>
      </c>
    </row>
    <row r="144" spans="2:65" s="15" customFormat="1" ht="11.25">
      <c r="B144" s="180"/>
      <c r="D144" s="145" t="s">
        <v>171</v>
      </c>
      <c r="E144" s="181" t="s">
        <v>19</v>
      </c>
      <c r="F144" s="182" t="s">
        <v>898</v>
      </c>
      <c r="H144" s="181" t="s">
        <v>19</v>
      </c>
      <c r="I144" s="183"/>
      <c r="L144" s="180"/>
      <c r="M144" s="184"/>
      <c r="T144" s="185"/>
      <c r="AT144" s="181" t="s">
        <v>171</v>
      </c>
      <c r="AU144" s="181" t="s">
        <v>79</v>
      </c>
      <c r="AV144" s="15" t="s">
        <v>77</v>
      </c>
      <c r="AW144" s="15" t="s">
        <v>31</v>
      </c>
      <c r="AX144" s="15" t="s">
        <v>69</v>
      </c>
      <c r="AY144" s="181" t="s">
        <v>160</v>
      </c>
    </row>
    <row r="145" spans="2:65" s="1" customFormat="1" ht="16.5" customHeight="1">
      <c r="B145" s="33"/>
      <c r="C145" s="163" t="s">
        <v>259</v>
      </c>
      <c r="D145" s="163" t="s">
        <v>200</v>
      </c>
      <c r="E145" s="164" t="s">
        <v>724</v>
      </c>
      <c r="F145" s="165" t="s">
        <v>725</v>
      </c>
      <c r="G145" s="166" t="s">
        <v>233</v>
      </c>
      <c r="H145" s="167">
        <v>19.190000000000001</v>
      </c>
      <c r="I145" s="168"/>
      <c r="J145" s="169">
        <f>ROUND(I145*H145,2)</f>
        <v>0</v>
      </c>
      <c r="K145" s="165" t="s">
        <v>19</v>
      </c>
      <c r="L145" s="170"/>
      <c r="M145" s="171" t="s">
        <v>19</v>
      </c>
      <c r="N145" s="172" t="s">
        <v>40</v>
      </c>
      <c r="P145" s="141">
        <f>O145*H145</f>
        <v>0</v>
      </c>
      <c r="Q145" s="141">
        <v>1</v>
      </c>
      <c r="R145" s="141">
        <f>Q145*H145</f>
        <v>19.190000000000001</v>
      </c>
      <c r="S145" s="141">
        <v>0</v>
      </c>
      <c r="T145" s="142">
        <f>S145*H145</f>
        <v>0</v>
      </c>
      <c r="AR145" s="143" t="s">
        <v>204</v>
      </c>
      <c r="AT145" s="143" t="s">
        <v>200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899</v>
      </c>
    </row>
    <row r="146" spans="2:65" s="1" customFormat="1" ht="11.25">
      <c r="B146" s="33"/>
      <c r="D146" s="145" t="s">
        <v>169</v>
      </c>
      <c r="F146" s="146" t="s">
        <v>725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2" customFormat="1" ht="11.25">
      <c r="B147" s="149"/>
      <c r="D147" s="145" t="s">
        <v>171</v>
      </c>
      <c r="E147" s="150" t="s">
        <v>19</v>
      </c>
      <c r="F147" s="151" t="s">
        <v>900</v>
      </c>
      <c r="H147" s="152">
        <v>19.190000000000001</v>
      </c>
      <c r="I147" s="153"/>
      <c r="L147" s="149"/>
      <c r="M147" s="154"/>
      <c r="T147" s="155"/>
      <c r="AT147" s="150" t="s">
        <v>171</v>
      </c>
      <c r="AU147" s="150" t="s">
        <v>79</v>
      </c>
      <c r="AV147" s="12" t="s">
        <v>79</v>
      </c>
      <c r="AW147" s="12" t="s">
        <v>31</v>
      </c>
      <c r="AX147" s="12" t="s">
        <v>69</v>
      </c>
      <c r="AY147" s="150" t="s">
        <v>160</v>
      </c>
    </row>
    <row r="148" spans="2:65" s="13" customFormat="1" ht="11.25">
      <c r="B148" s="156"/>
      <c r="D148" s="145" t="s">
        <v>171</v>
      </c>
      <c r="E148" s="157" t="s">
        <v>19</v>
      </c>
      <c r="F148" s="158" t="s">
        <v>184</v>
      </c>
      <c r="H148" s="159">
        <v>19.190000000000001</v>
      </c>
      <c r="I148" s="160"/>
      <c r="L148" s="156"/>
      <c r="M148" s="161"/>
      <c r="T148" s="162"/>
      <c r="AT148" s="157" t="s">
        <v>171</v>
      </c>
      <c r="AU148" s="157" t="s">
        <v>79</v>
      </c>
      <c r="AV148" s="13" t="s">
        <v>167</v>
      </c>
      <c r="AW148" s="13" t="s">
        <v>31</v>
      </c>
      <c r="AX148" s="13" t="s">
        <v>77</v>
      </c>
      <c r="AY148" s="157" t="s">
        <v>160</v>
      </c>
    </row>
    <row r="149" spans="2:65" s="1" customFormat="1" ht="16.5" customHeight="1">
      <c r="B149" s="33"/>
      <c r="C149" s="132" t="s">
        <v>265</v>
      </c>
      <c r="D149" s="132" t="s">
        <v>162</v>
      </c>
      <c r="E149" s="133" t="s">
        <v>736</v>
      </c>
      <c r="F149" s="134" t="s">
        <v>737</v>
      </c>
      <c r="G149" s="135" t="s">
        <v>298</v>
      </c>
      <c r="H149" s="136">
        <v>110</v>
      </c>
      <c r="I149" s="137"/>
      <c r="J149" s="138">
        <f>ROUND(I149*H149,2)</f>
        <v>0</v>
      </c>
      <c r="K149" s="134" t="s">
        <v>166</v>
      </c>
      <c r="L149" s="33"/>
      <c r="M149" s="139" t="s">
        <v>19</v>
      </c>
      <c r="N149" s="140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167</v>
      </c>
      <c r="AT149" s="143" t="s">
        <v>162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167</v>
      </c>
      <c r="BM149" s="143" t="s">
        <v>901</v>
      </c>
    </row>
    <row r="150" spans="2:65" s="1" customFormat="1" ht="19.5">
      <c r="B150" s="33"/>
      <c r="D150" s="145" t="s">
        <v>169</v>
      </c>
      <c r="F150" s="146" t="s">
        <v>739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" customFormat="1" ht="16.5" customHeight="1">
      <c r="B151" s="33"/>
      <c r="C151" s="163" t="s">
        <v>273</v>
      </c>
      <c r="D151" s="163" t="s">
        <v>200</v>
      </c>
      <c r="E151" s="164" t="s">
        <v>740</v>
      </c>
      <c r="F151" s="165" t="s">
        <v>741</v>
      </c>
      <c r="G151" s="166" t="s">
        <v>313</v>
      </c>
      <c r="H151" s="167">
        <v>111</v>
      </c>
      <c r="I151" s="168"/>
      <c r="J151" s="169">
        <f>ROUND(I151*H151,2)</f>
        <v>0</v>
      </c>
      <c r="K151" s="165" t="s">
        <v>166</v>
      </c>
      <c r="L151" s="170"/>
      <c r="M151" s="171" t="s">
        <v>19</v>
      </c>
      <c r="N151" s="172" t="s">
        <v>40</v>
      </c>
      <c r="P151" s="141">
        <f>O151*H151</f>
        <v>0</v>
      </c>
      <c r="Q151" s="141">
        <v>0.19500000000000001</v>
      </c>
      <c r="R151" s="141">
        <f>Q151*H151</f>
        <v>21.645</v>
      </c>
      <c r="S151" s="141">
        <v>0</v>
      </c>
      <c r="T151" s="142">
        <f>S151*H151</f>
        <v>0</v>
      </c>
      <c r="AR151" s="143" t="s">
        <v>204</v>
      </c>
      <c r="AT151" s="143" t="s">
        <v>200</v>
      </c>
      <c r="AU151" s="143" t="s">
        <v>79</v>
      </c>
      <c r="AY151" s="18" t="s">
        <v>160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77</v>
      </c>
      <c r="BK151" s="144">
        <f>ROUND(I151*H151,2)</f>
        <v>0</v>
      </c>
      <c r="BL151" s="18" t="s">
        <v>167</v>
      </c>
      <c r="BM151" s="143" t="s">
        <v>902</v>
      </c>
    </row>
    <row r="152" spans="2:65" s="1" customFormat="1" ht="11.25">
      <c r="B152" s="33"/>
      <c r="D152" s="145" t="s">
        <v>169</v>
      </c>
      <c r="F152" s="146" t="s">
        <v>741</v>
      </c>
      <c r="I152" s="147"/>
      <c r="L152" s="33"/>
      <c r="M152" s="148"/>
      <c r="T152" s="54"/>
      <c r="AT152" s="18" t="s">
        <v>169</v>
      </c>
      <c r="AU152" s="18" t="s">
        <v>79</v>
      </c>
    </row>
    <row r="153" spans="2:65" s="1" customFormat="1" ht="16.5" customHeight="1">
      <c r="B153" s="33"/>
      <c r="C153" s="163" t="s">
        <v>279</v>
      </c>
      <c r="D153" s="163" t="s">
        <v>200</v>
      </c>
      <c r="E153" s="164" t="s">
        <v>743</v>
      </c>
      <c r="F153" s="165" t="s">
        <v>744</v>
      </c>
      <c r="G153" s="166" t="s">
        <v>313</v>
      </c>
      <c r="H153" s="167">
        <v>110</v>
      </c>
      <c r="I153" s="168"/>
      <c r="J153" s="169">
        <f>ROUND(I153*H153,2)</f>
        <v>0</v>
      </c>
      <c r="K153" s="165" t="s">
        <v>166</v>
      </c>
      <c r="L153" s="170"/>
      <c r="M153" s="171" t="s">
        <v>19</v>
      </c>
      <c r="N153" s="172" t="s">
        <v>40</v>
      </c>
      <c r="P153" s="141">
        <f>O153*H153</f>
        <v>0</v>
      </c>
      <c r="Q153" s="141">
        <v>0.14899999999999999</v>
      </c>
      <c r="R153" s="141">
        <f>Q153*H153</f>
        <v>16.39</v>
      </c>
      <c r="S153" s="141">
        <v>0</v>
      </c>
      <c r="T153" s="142">
        <f>S153*H153</f>
        <v>0</v>
      </c>
      <c r="AR153" s="143" t="s">
        <v>204</v>
      </c>
      <c r="AT153" s="143" t="s">
        <v>200</v>
      </c>
      <c r="AU153" s="143" t="s">
        <v>79</v>
      </c>
      <c r="AY153" s="18" t="s">
        <v>160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77</v>
      </c>
      <c r="BK153" s="144">
        <f>ROUND(I153*H153,2)</f>
        <v>0</v>
      </c>
      <c r="BL153" s="18" t="s">
        <v>167</v>
      </c>
      <c r="BM153" s="143" t="s">
        <v>903</v>
      </c>
    </row>
    <row r="154" spans="2:65" s="1" customFormat="1" ht="11.25">
      <c r="B154" s="33"/>
      <c r="D154" s="145" t="s">
        <v>169</v>
      </c>
      <c r="F154" s="146" t="s">
        <v>744</v>
      </c>
      <c r="I154" s="147"/>
      <c r="L154" s="33"/>
      <c r="M154" s="148"/>
      <c r="T154" s="54"/>
      <c r="AT154" s="18" t="s">
        <v>169</v>
      </c>
      <c r="AU154" s="18" t="s">
        <v>79</v>
      </c>
    </row>
    <row r="155" spans="2:65" s="1" customFormat="1" ht="16.5" customHeight="1">
      <c r="B155" s="33"/>
      <c r="C155" s="163" t="s">
        <v>284</v>
      </c>
      <c r="D155" s="163" t="s">
        <v>200</v>
      </c>
      <c r="E155" s="164" t="s">
        <v>746</v>
      </c>
      <c r="F155" s="165" t="s">
        <v>747</v>
      </c>
      <c r="G155" s="166" t="s">
        <v>313</v>
      </c>
      <c r="H155" s="167">
        <v>107</v>
      </c>
      <c r="I155" s="168"/>
      <c r="J155" s="169">
        <f>ROUND(I155*H155,2)</f>
        <v>0</v>
      </c>
      <c r="K155" s="165" t="s">
        <v>166</v>
      </c>
      <c r="L155" s="170"/>
      <c r="M155" s="171" t="s">
        <v>19</v>
      </c>
      <c r="N155" s="172" t="s">
        <v>40</v>
      </c>
      <c r="P155" s="141">
        <f>O155*H155</f>
        <v>0</v>
      </c>
      <c r="Q155" s="141">
        <v>0.51</v>
      </c>
      <c r="R155" s="141">
        <f>Q155*H155</f>
        <v>54.57</v>
      </c>
      <c r="S155" s="141">
        <v>0</v>
      </c>
      <c r="T155" s="142">
        <f>S155*H155</f>
        <v>0</v>
      </c>
      <c r="AR155" s="143" t="s">
        <v>204</v>
      </c>
      <c r="AT155" s="143" t="s">
        <v>200</v>
      </c>
      <c r="AU155" s="143" t="s">
        <v>79</v>
      </c>
      <c r="AY155" s="18" t="s">
        <v>160</v>
      </c>
      <c r="BE155" s="144">
        <f>IF(N155="základní",J155,0)</f>
        <v>0</v>
      </c>
      <c r="BF155" s="144">
        <f>IF(N155="snížená",J155,0)</f>
        <v>0</v>
      </c>
      <c r="BG155" s="144">
        <f>IF(N155="zákl. přenesená",J155,0)</f>
        <v>0</v>
      </c>
      <c r="BH155" s="144">
        <f>IF(N155="sníž. přenesená",J155,0)</f>
        <v>0</v>
      </c>
      <c r="BI155" s="144">
        <f>IF(N155="nulová",J155,0)</f>
        <v>0</v>
      </c>
      <c r="BJ155" s="18" t="s">
        <v>77</v>
      </c>
      <c r="BK155" s="144">
        <f>ROUND(I155*H155,2)</f>
        <v>0</v>
      </c>
      <c r="BL155" s="18" t="s">
        <v>167</v>
      </c>
      <c r="BM155" s="143" t="s">
        <v>904</v>
      </c>
    </row>
    <row r="156" spans="2:65" s="1" customFormat="1" ht="11.25">
      <c r="B156" s="33"/>
      <c r="D156" s="145" t="s">
        <v>169</v>
      </c>
      <c r="F156" s="146" t="s">
        <v>747</v>
      </c>
      <c r="I156" s="147"/>
      <c r="L156" s="33"/>
      <c r="M156" s="148"/>
      <c r="T156" s="54"/>
      <c r="AT156" s="18" t="s">
        <v>169</v>
      </c>
      <c r="AU156" s="18" t="s">
        <v>79</v>
      </c>
    </row>
    <row r="157" spans="2:65" s="1" customFormat="1" ht="16.5" customHeight="1">
      <c r="B157" s="33"/>
      <c r="C157" s="163" t="s">
        <v>7</v>
      </c>
      <c r="D157" s="163" t="s">
        <v>200</v>
      </c>
      <c r="E157" s="164" t="s">
        <v>749</v>
      </c>
      <c r="F157" s="165" t="s">
        <v>750</v>
      </c>
      <c r="G157" s="166" t="s">
        <v>313</v>
      </c>
      <c r="H157" s="167">
        <v>1</v>
      </c>
      <c r="I157" s="168"/>
      <c r="J157" s="169">
        <f>ROUND(I157*H157,2)</f>
        <v>0</v>
      </c>
      <c r="K157" s="165" t="s">
        <v>166</v>
      </c>
      <c r="L157" s="170"/>
      <c r="M157" s="171" t="s">
        <v>19</v>
      </c>
      <c r="N157" s="172" t="s">
        <v>40</v>
      </c>
      <c r="P157" s="141">
        <f>O157*H157</f>
        <v>0</v>
      </c>
      <c r="Q157" s="141">
        <v>0.51</v>
      </c>
      <c r="R157" s="141">
        <f>Q157*H157</f>
        <v>0.51</v>
      </c>
      <c r="S157" s="141">
        <v>0</v>
      </c>
      <c r="T157" s="142">
        <f>S157*H157</f>
        <v>0</v>
      </c>
      <c r="AR157" s="143" t="s">
        <v>204</v>
      </c>
      <c r="AT157" s="143" t="s">
        <v>200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905</v>
      </c>
    </row>
    <row r="158" spans="2:65" s="1" customFormat="1" ht="11.25">
      <c r="B158" s="33"/>
      <c r="D158" s="145" t="s">
        <v>169</v>
      </c>
      <c r="F158" s="146" t="s">
        <v>750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" customFormat="1" ht="16.5" customHeight="1">
      <c r="B159" s="33"/>
      <c r="C159" s="163" t="s">
        <v>301</v>
      </c>
      <c r="D159" s="163" t="s">
        <v>200</v>
      </c>
      <c r="E159" s="164" t="s">
        <v>752</v>
      </c>
      <c r="F159" s="165" t="s">
        <v>753</v>
      </c>
      <c r="G159" s="166" t="s">
        <v>313</v>
      </c>
      <c r="H159" s="167">
        <v>1</v>
      </c>
      <c r="I159" s="168"/>
      <c r="J159" s="169">
        <f>ROUND(I159*H159,2)</f>
        <v>0</v>
      </c>
      <c r="K159" s="165" t="s">
        <v>166</v>
      </c>
      <c r="L159" s="170"/>
      <c r="M159" s="171" t="s">
        <v>19</v>
      </c>
      <c r="N159" s="172" t="s">
        <v>40</v>
      </c>
      <c r="P159" s="141">
        <f>O159*H159</f>
        <v>0</v>
      </c>
      <c r="Q159" s="141">
        <v>0.51</v>
      </c>
      <c r="R159" s="141">
        <f>Q159*H159</f>
        <v>0.51</v>
      </c>
      <c r="S159" s="141">
        <v>0</v>
      </c>
      <c r="T159" s="142">
        <f>S159*H159</f>
        <v>0</v>
      </c>
      <c r="AR159" s="143" t="s">
        <v>204</v>
      </c>
      <c r="AT159" s="143" t="s">
        <v>200</v>
      </c>
      <c r="AU159" s="143" t="s">
        <v>79</v>
      </c>
      <c r="AY159" s="18" t="s">
        <v>160</v>
      </c>
      <c r="BE159" s="144">
        <f>IF(N159="základní",J159,0)</f>
        <v>0</v>
      </c>
      <c r="BF159" s="144">
        <f>IF(N159="snížená",J159,0)</f>
        <v>0</v>
      </c>
      <c r="BG159" s="144">
        <f>IF(N159="zákl. přenesená",J159,0)</f>
        <v>0</v>
      </c>
      <c r="BH159" s="144">
        <f>IF(N159="sníž. přenesená",J159,0)</f>
        <v>0</v>
      </c>
      <c r="BI159" s="144">
        <f>IF(N159="nulová",J159,0)</f>
        <v>0</v>
      </c>
      <c r="BJ159" s="18" t="s">
        <v>77</v>
      </c>
      <c r="BK159" s="144">
        <f>ROUND(I159*H159,2)</f>
        <v>0</v>
      </c>
      <c r="BL159" s="18" t="s">
        <v>167</v>
      </c>
      <c r="BM159" s="143" t="s">
        <v>906</v>
      </c>
    </row>
    <row r="160" spans="2:65" s="1" customFormat="1" ht="11.25">
      <c r="B160" s="33"/>
      <c r="D160" s="145" t="s">
        <v>169</v>
      </c>
      <c r="F160" s="146" t="s">
        <v>753</v>
      </c>
      <c r="I160" s="147"/>
      <c r="L160" s="33"/>
      <c r="M160" s="148"/>
      <c r="T160" s="54"/>
      <c r="AT160" s="18" t="s">
        <v>169</v>
      </c>
      <c r="AU160" s="18" t="s">
        <v>79</v>
      </c>
    </row>
    <row r="161" spans="2:65" s="1" customFormat="1" ht="16.5" customHeight="1">
      <c r="B161" s="33"/>
      <c r="C161" s="163" t="s">
        <v>305</v>
      </c>
      <c r="D161" s="163" t="s">
        <v>200</v>
      </c>
      <c r="E161" s="164" t="s">
        <v>755</v>
      </c>
      <c r="F161" s="165" t="s">
        <v>756</v>
      </c>
      <c r="G161" s="166" t="s">
        <v>313</v>
      </c>
      <c r="H161" s="167">
        <v>1</v>
      </c>
      <c r="I161" s="168"/>
      <c r="J161" s="169">
        <f>ROUND(I161*H161,2)</f>
        <v>0</v>
      </c>
      <c r="K161" s="165" t="s">
        <v>166</v>
      </c>
      <c r="L161" s="170"/>
      <c r="M161" s="171" t="s">
        <v>19</v>
      </c>
      <c r="N161" s="172" t="s">
        <v>40</v>
      </c>
      <c r="P161" s="141">
        <f>O161*H161</f>
        <v>0</v>
      </c>
      <c r="Q161" s="141">
        <v>0.51</v>
      </c>
      <c r="R161" s="141">
        <f>Q161*H161</f>
        <v>0.51</v>
      </c>
      <c r="S161" s="141">
        <v>0</v>
      </c>
      <c r="T161" s="142">
        <f>S161*H161</f>
        <v>0</v>
      </c>
      <c r="AR161" s="143" t="s">
        <v>204</v>
      </c>
      <c r="AT161" s="143" t="s">
        <v>200</v>
      </c>
      <c r="AU161" s="143" t="s">
        <v>79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907</v>
      </c>
    </row>
    <row r="162" spans="2:65" s="1" customFormat="1" ht="11.25">
      <c r="B162" s="33"/>
      <c r="D162" s="145" t="s">
        <v>169</v>
      </c>
      <c r="F162" s="146" t="s">
        <v>756</v>
      </c>
      <c r="I162" s="147"/>
      <c r="L162" s="33"/>
      <c r="M162" s="148"/>
      <c r="T162" s="54"/>
      <c r="AT162" s="18" t="s">
        <v>169</v>
      </c>
      <c r="AU162" s="18" t="s">
        <v>79</v>
      </c>
    </row>
    <row r="163" spans="2:65" s="1" customFormat="1" ht="16.5" customHeight="1">
      <c r="B163" s="33"/>
      <c r="C163" s="163" t="s">
        <v>310</v>
      </c>
      <c r="D163" s="163" t="s">
        <v>200</v>
      </c>
      <c r="E163" s="164" t="s">
        <v>758</v>
      </c>
      <c r="F163" s="165" t="s">
        <v>759</v>
      </c>
      <c r="G163" s="166" t="s">
        <v>313</v>
      </c>
      <c r="H163" s="167">
        <v>330</v>
      </c>
      <c r="I163" s="168"/>
      <c r="J163" s="169">
        <f>ROUND(I163*H163,2)</f>
        <v>0</v>
      </c>
      <c r="K163" s="165" t="s">
        <v>166</v>
      </c>
      <c r="L163" s="170"/>
      <c r="M163" s="171" t="s">
        <v>19</v>
      </c>
      <c r="N163" s="172" t="s">
        <v>40</v>
      </c>
      <c r="P163" s="141">
        <f>O163*H163</f>
        <v>0</v>
      </c>
      <c r="Q163" s="141">
        <v>4.7E-2</v>
      </c>
      <c r="R163" s="141">
        <f>Q163*H163</f>
        <v>15.51</v>
      </c>
      <c r="S163" s="141">
        <v>0</v>
      </c>
      <c r="T163" s="142">
        <f>S163*H163</f>
        <v>0</v>
      </c>
      <c r="AR163" s="143" t="s">
        <v>204</v>
      </c>
      <c r="AT163" s="143" t="s">
        <v>200</v>
      </c>
      <c r="AU163" s="143" t="s">
        <v>79</v>
      </c>
      <c r="AY163" s="18" t="s">
        <v>160</v>
      </c>
      <c r="BE163" s="144">
        <f>IF(N163="základní",J163,0)</f>
        <v>0</v>
      </c>
      <c r="BF163" s="144">
        <f>IF(N163="snížená",J163,0)</f>
        <v>0</v>
      </c>
      <c r="BG163" s="144">
        <f>IF(N163="zákl. přenesená",J163,0)</f>
        <v>0</v>
      </c>
      <c r="BH163" s="144">
        <f>IF(N163="sníž. přenesená",J163,0)</f>
        <v>0</v>
      </c>
      <c r="BI163" s="144">
        <f>IF(N163="nulová",J163,0)</f>
        <v>0</v>
      </c>
      <c r="BJ163" s="18" t="s">
        <v>77</v>
      </c>
      <c r="BK163" s="144">
        <f>ROUND(I163*H163,2)</f>
        <v>0</v>
      </c>
      <c r="BL163" s="18" t="s">
        <v>167</v>
      </c>
      <c r="BM163" s="143" t="s">
        <v>908</v>
      </c>
    </row>
    <row r="164" spans="2:65" s="1" customFormat="1" ht="11.25">
      <c r="B164" s="33"/>
      <c r="D164" s="145" t="s">
        <v>169</v>
      </c>
      <c r="F164" s="146" t="s">
        <v>759</v>
      </c>
      <c r="I164" s="147"/>
      <c r="L164" s="33"/>
      <c r="M164" s="148"/>
      <c r="T164" s="54"/>
      <c r="AT164" s="18" t="s">
        <v>169</v>
      </c>
      <c r="AU164" s="18" t="s">
        <v>79</v>
      </c>
    </row>
    <row r="165" spans="2:65" s="1" customFormat="1" ht="16.5" customHeight="1">
      <c r="B165" s="33"/>
      <c r="C165" s="163" t="s">
        <v>319</v>
      </c>
      <c r="D165" s="163" t="s">
        <v>200</v>
      </c>
      <c r="E165" s="164" t="s">
        <v>654</v>
      </c>
      <c r="F165" s="165" t="s">
        <v>655</v>
      </c>
      <c r="G165" s="166" t="s">
        <v>165</v>
      </c>
      <c r="H165" s="167">
        <v>8.25</v>
      </c>
      <c r="I165" s="168"/>
      <c r="J165" s="169">
        <f>ROUND(I165*H165,2)</f>
        <v>0</v>
      </c>
      <c r="K165" s="165" t="s">
        <v>166</v>
      </c>
      <c r="L165" s="170"/>
      <c r="M165" s="171" t="s">
        <v>19</v>
      </c>
      <c r="N165" s="172" t="s">
        <v>40</v>
      </c>
      <c r="P165" s="141">
        <f>O165*H165</f>
        <v>0</v>
      </c>
      <c r="Q165" s="141">
        <v>2.4289999999999998</v>
      </c>
      <c r="R165" s="141">
        <f>Q165*H165</f>
        <v>20.039249999999999</v>
      </c>
      <c r="S165" s="141">
        <v>0</v>
      </c>
      <c r="T165" s="142">
        <f>S165*H165</f>
        <v>0</v>
      </c>
      <c r="AR165" s="143" t="s">
        <v>204</v>
      </c>
      <c r="AT165" s="143" t="s">
        <v>200</v>
      </c>
      <c r="AU165" s="143" t="s">
        <v>79</v>
      </c>
      <c r="AY165" s="18" t="s">
        <v>160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77</v>
      </c>
      <c r="BK165" s="144">
        <f>ROUND(I165*H165,2)</f>
        <v>0</v>
      </c>
      <c r="BL165" s="18" t="s">
        <v>167</v>
      </c>
      <c r="BM165" s="143" t="s">
        <v>909</v>
      </c>
    </row>
    <row r="166" spans="2:65" s="1" customFormat="1" ht="11.25">
      <c r="B166" s="33"/>
      <c r="D166" s="145" t="s">
        <v>169</v>
      </c>
      <c r="F166" s="146" t="s">
        <v>655</v>
      </c>
      <c r="I166" s="147"/>
      <c r="L166" s="33"/>
      <c r="M166" s="148"/>
      <c r="T166" s="54"/>
      <c r="AT166" s="18" t="s">
        <v>169</v>
      </c>
      <c r="AU166" s="18" t="s">
        <v>79</v>
      </c>
    </row>
    <row r="167" spans="2:65" s="15" customFormat="1" ht="11.25">
      <c r="B167" s="180"/>
      <c r="D167" s="145" t="s">
        <v>171</v>
      </c>
      <c r="E167" s="181" t="s">
        <v>19</v>
      </c>
      <c r="F167" s="182" t="s">
        <v>762</v>
      </c>
      <c r="H167" s="181" t="s">
        <v>19</v>
      </c>
      <c r="I167" s="183"/>
      <c r="L167" s="180"/>
      <c r="M167" s="184"/>
      <c r="T167" s="185"/>
      <c r="AT167" s="181" t="s">
        <v>171</v>
      </c>
      <c r="AU167" s="181" t="s">
        <v>79</v>
      </c>
      <c r="AV167" s="15" t="s">
        <v>77</v>
      </c>
      <c r="AW167" s="15" t="s">
        <v>31</v>
      </c>
      <c r="AX167" s="15" t="s">
        <v>69</v>
      </c>
      <c r="AY167" s="181" t="s">
        <v>160</v>
      </c>
    </row>
    <row r="168" spans="2:65" s="12" customFormat="1" ht="11.25">
      <c r="B168" s="149"/>
      <c r="D168" s="145" t="s">
        <v>171</v>
      </c>
      <c r="E168" s="150" t="s">
        <v>19</v>
      </c>
      <c r="F168" s="151" t="s">
        <v>763</v>
      </c>
      <c r="H168" s="152">
        <v>8.25</v>
      </c>
      <c r="I168" s="153"/>
      <c r="L168" s="149"/>
      <c r="M168" s="154"/>
      <c r="T168" s="155"/>
      <c r="AT168" s="150" t="s">
        <v>171</v>
      </c>
      <c r="AU168" s="150" t="s">
        <v>79</v>
      </c>
      <c r="AV168" s="12" t="s">
        <v>79</v>
      </c>
      <c r="AW168" s="12" t="s">
        <v>31</v>
      </c>
      <c r="AX168" s="12" t="s">
        <v>69</v>
      </c>
      <c r="AY168" s="150" t="s">
        <v>160</v>
      </c>
    </row>
    <row r="169" spans="2:65" s="13" customFormat="1" ht="11.25">
      <c r="B169" s="156"/>
      <c r="D169" s="145" t="s">
        <v>171</v>
      </c>
      <c r="E169" s="157" t="s">
        <v>19</v>
      </c>
      <c r="F169" s="158" t="s">
        <v>184</v>
      </c>
      <c r="H169" s="159">
        <v>8.25</v>
      </c>
      <c r="I169" s="160"/>
      <c r="L169" s="156"/>
      <c r="M169" s="161"/>
      <c r="T169" s="162"/>
      <c r="AT169" s="157" t="s">
        <v>171</v>
      </c>
      <c r="AU169" s="157" t="s">
        <v>79</v>
      </c>
      <c r="AV169" s="13" t="s">
        <v>167</v>
      </c>
      <c r="AW169" s="13" t="s">
        <v>31</v>
      </c>
      <c r="AX169" s="13" t="s">
        <v>77</v>
      </c>
      <c r="AY169" s="157" t="s">
        <v>160</v>
      </c>
    </row>
    <row r="170" spans="2:65" s="1" customFormat="1" ht="16.5" customHeight="1">
      <c r="B170" s="33"/>
      <c r="C170" s="163" t="s">
        <v>324</v>
      </c>
      <c r="D170" s="163" t="s">
        <v>200</v>
      </c>
      <c r="E170" s="164" t="s">
        <v>764</v>
      </c>
      <c r="F170" s="165" t="s">
        <v>765</v>
      </c>
      <c r="G170" s="166" t="s">
        <v>233</v>
      </c>
      <c r="H170" s="167">
        <v>0.89400000000000002</v>
      </c>
      <c r="I170" s="168"/>
      <c r="J170" s="169">
        <f>ROUND(I170*H170,2)</f>
        <v>0</v>
      </c>
      <c r="K170" s="165" t="s">
        <v>19</v>
      </c>
      <c r="L170" s="170"/>
      <c r="M170" s="171" t="s">
        <v>19</v>
      </c>
      <c r="N170" s="172" t="s">
        <v>40</v>
      </c>
      <c r="P170" s="141">
        <f>O170*H170</f>
        <v>0</v>
      </c>
      <c r="Q170" s="141">
        <v>1</v>
      </c>
      <c r="R170" s="141">
        <f>Q170*H170</f>
        <v>0.89400000000000002</v>
      </c>
      <c r="S170" s="141">
        <v>0</v>
      </c>
      <c r="T170" s="142">
        <f>S170*H170</f>
        <v>0</v>
      </c>
      <c r="AR170" s="143" t="s">
        <v>204</v>
      </c>
      <c r="AT170" s="143" t="s">
        <v>200</v>
      </c>
      <c r="AU170" s="143" t="s">
        <v>79</v>
      </c>
      <c r="AY170" s="18" t="s">
        <v>160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77</v>
      </c>
      <c r="BK170" s="144">
        <f>ROUND(I170*H170,2)</f>
        <v>0</v>
      </c>
      <c r="BL170" s="18" t="s">
        <v>167</v>
      </c>
      <c r="BM170" s="143" t="s">
        <v>910</v>
      </c>
    </row>
    <row r="171" spans="2:65" s="1" customFormat="1" ht="11.25">
      <c r="B171" s="33"/>
      <c r="D171" s="145" t="s">
        <v>169</v>
      </c>
      <c r="F171" s="146" t="s">
        <v>765</v>
      </c>
      <c r="I171" s="147"/>
      <c r="L171" s="33"/>
      <c r="M171" s="148"/>
      <c r="T171" s="54"/>
      <c r="AT171" s="18" t="s">
        <v>169</v>
      </c>
      <c r="AU171" s="18" t="s">
        <v>79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767</v>
      </c>
      <c r="H172" s="152">
        <v>0.222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69</v>
      </c>
      <c r="AY172" s="150" t="s">
        <v>160</v>
      </c>
    </row>
    <row r="173" spans="2:65" s="12" customFormat="1" ht="11.25">
      <c r="B173" s="149"/>
      <c r="D173" s="145" t="s">
        <v>171</v>
      </c>
      <c r="E173" s="150" t="s">
        <v>19</v>
      </c>
      <c r="F173" s="151" t="s">
        <v>768</v>
      </c>
      <c r="H173" s="152">
        <v>0.67200000000000004</v>
      </c>
      <c r="I173" s="153"/>
      <c r="L173" s="149"/>
      <c r="M173" s="154"/>
      <c r="T173" s="155"/>
      <c r="AT173" s="150" t="s">
        <v>171</v>
      </c>
      <c r="AU173" s="150" t="s">
        <v>79</v>
      </c>
      <c r="AV173" s="12" t="s">
        <v>79</v>
      </c>
      <c r="AW173" s="12" t="s">
        <v>31</v>
      </c>
      <c r="AX173" s="12" t="s">
        <v>69</v>
      </c>
      <c r="AY173" s="150" t="s">
        <v>160</v>
      </c>
    </row>
    <row r="174" spans="2:65" s="13" customFormat="1" ht="11.25">
      <c r="B174" s="156"/>
      <c r="D174" s="145" t="s">
        <v>171</v>
      </c>
      <c r="E174" s="157" t="s">
        <v>19</v>
      </c>
      <c r="F174" s="158" t="s">
        <v>184</v>
      </c>
      <c r="H174" s="159">
        <v>0.89400000000000002</v>
      </c>
      <c r="I174" s="160"/>
      <c r="L174" s="156"/>
      <c r="M174" s="161"/>
      <c r="T174" s="162"/>
      <c r="AT174" s="157" t="s">
        <v>171</v>
      </c>
      <c r="AU174" s="157" t="s">
        <v>79</v>
      </c>
      <c r="AV174" s="13" t="s">
        <v>167</v>
      </c>
      <c r="AW174" s="13" t="s">
        <v>31</v>
      </c>
      <c r="AX174" s="13" t="s">
        <v>77</v>
      </c>
      <c r="AY174" s="157" t="s">
        <v>160</v>
      </c>
    </row>
    <row r="175" spans="2:65" s="1" customFormat="1" ht="16.5" customHeight="1">
      <c r="B175" s="33"/>
      <c r="C175" s="163" t="s">
        <v>338</v>
      </c>
      <c r="D175" s="163" t="s">
        <v>200</v>
      </c>
      <c r="E175" s="164" t="s">
        <v>640</v>
      </c>
      <c r="F175" s="165" t="s">
        <v>641</v>
      </c>
      <c r="G175" s="166" t="s">
        <v>233</v>
      </c>
      <c r="H175" s="167">
        <v>8.8000000000000007</v>
      </c>
      <c r="I175" s="168"/>
      <c r="J175" s="169">
        <f>ROUND(I175*H175,2)</f>
        <v>0</v>
      </c>
      <c r="K175" s="165" t="s">
        <v>166</v>
      </c>
      <c r="L175" s="170"/>
      <c r="M175" s="171" t="s">
        <v>19</v>
      </c>
      <c r="N175" s="172" t="s">
        <v>40</v>
      </c>
      <c r="P175" s="141">
        <f>O175*H175</f>
        <v>0</v>
      </c>
      <c r="Q175" s="141">
        <v>1</v>
      </c>
      <c r="R175" s="141">
        <f>Q175*H175</f>
        <v>8.8000000000000007</v>
      </c>
      <c r="S175" s="141">
        <v>0</v>
      </c>
      <c r="T175" s="142">
        <f>S175*H175</f>
        <v>0</v>
      </c>
      <c r="AR175" s="143" t="s">
        <v>204</v>
      </c>
      <c r="AT175" s="143" t="s">
        <v>200</v>
      </c>
      <c r="AU175" s="143" t="s">
        <v>79</v>
      </c>
      <c r="AY175" s="18" t="s">
        <v>160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77</v>
      </c>
      <c r="BK175" s="144">
        <f>ROUND(I175*H175,2)</f>
        <v>0</v>
      </c>
      <c r="BL175" s="18" t="s">
        <v>167</v>
      </c>
      <c r="BM175" s="143" t="s">
        <v>911</v>
      </c>
    </row>
    <row r="176" spans="2:65" s="1" customFormat="1" ht="11.25">
      <c r="B176" s="33"/>
      <c r="D176" s="145" t="s">
        <v>169</v>
      </c>
      <c r="F176" s="146" t="s">
        <v>641</v>
      </c>
      <c r="I176" s="147"/>
      <c r="L176" s="33"/>
      <c r="M176" s="148"/>
      <c r="T176" s="54"/>
      <c r="AT176" s="18" t="s">
        <v>169</v>
      </c>
      <c r="AU176" s="18" t="s">
        <v>79</v>
      </c>
    </row>
    <row r="177" spans="2:65" s="12" customFormat="1" ht="11.25">
      <c r="B177" s="149"/>
      <c r="D177" s="145" t="s">
        <v>171</v>
      </c>
      <c r="E177" s="150" t="s">
        <v>19</v>
      </c>
      <c r="F177" s="151" t="s">
        <v>770</v>
      </c>
      <c r="H177" s="152">
        <v>8.8000000000000007</v>
      </c>
      <c r="I177" s="153"/>
      <c r="L177" s="149"/>
      <c r="M177" s="154"/>
      <c r="T177" s="155"/>
      <c r="AT177" s="150" t="s">
        <v>171</v>
      </c>
      <c r="AU177" s="150" t="s">
        <v>79</v>
      </c>
      <c r="AV177" s="12" t="s">
        <v>79</v>
      </c>
      <c r="AW177" s="12" t="s">
        <v>31</v>
      </c>
      <c r="AX177" s="12" t="s">
        <v>69</v>
      </c>
      <c r="AY177" s="150" t="s">
        <v>160</v>
      </c>
    </row>
    <row r="178" spans="2:65" s="13" customFormat="1" ht="11.25">
      <c r="B178" s="156"/>
      <c r="D178" s="145" t="s">
        <v>171</v>
      </c>
      <c r="E178" s="157" t="s">
        <v>19</v>
      </c>
      <c r="F178" s="158" t="s">
        <v>184</v>
      </c>
      <c r="H178" s="159">
        <v>8.8000000000000007</v>
      </c>
      <c r="I178" s="160"/>
      <c r="L178" s="156"/>
      <c r="M178" s="161"/>
      <c r="T178" s="162"/>
      <c r="AT178" s="157" t="s">
        <v>171</v>
      </c>
      <c r="AU178" s="157" t="s">
        <v>79</v>
      </c>
      <c r="AV178" s="13" t="s">
        <v>167</v>
      </c>
      <c r="AW178" s="13" t="s">
        <v>31</v>
      </c>
      <c r="AX178" s="13" t="s">
        <v>77</v>
      </c>
      <c r="AY178" s="157" t="s">
        <v>160</v>
      </c>
    </row>
    <row r="179" spans="2:65" s="1" customFormat="1" ht="16.5" customHeight="1">
      <c r="B179" s="33"/>
      <c r="C179" s="163" t="s">
        <v>344</v>
      </c>
      <c r="D179" s="163" t="s">
        <v>200</v>
      </c>
      <c r="E179" s="164" t="s">
        <v>710</v>
      </c>
      <c r="F179" s="165" t="s">
        <v>711</v>
      </c>
      <c r="G179" s="166" t="s">
        <v>233</v>
      </c>
      <c r="H179" s="167">
        <v>256</v>
      </c>
      <c r="I179" s="168"/>
      <c r="J179" s="169">
        <f>ROUND(I179*H179,2)</f>
        <v>0</v>
      </c>
      <c r="K179" s="165" t="s">
        <v>166</v>
      </c>
      <c r="L179" s="170"/>
      <c r="M179" s="171" t="s">
        <v>19</v>
      </c>
      <c r="N179" s="172" t="s">
        <v>40</v>
      </c>
      <c r="P179" s="141">
        <f>O179*H179</f>
        <v>0</v>
      </c>
      <c r="Q179" s="141">
        <v>1</v>
      </c>
      <c r="R179" s="141">
        <f>Q179*H179</f>
        <v>256</v>
      </c>
      <c r="S179" s="141">
        <v>0</v>
      </c>
      <c r="T179" s="142">
        <f>S179*H179</f>
        <v>0</v>
      </c>
      <c r="AR179" s="143" t="s">
        <v>204</v>
      </c>
      <c r="AT179" s="143" t="s">
        <v>200</v>
      </c>
      <c r="AU179" s="143" t="s">
        <v>79</v>
      </c>
      <c r="AY179" s="18" t="s">
        <v>160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77</v>
      </c>
      <c r="BK179" s="144">
        <f>ROUND(I179*H179,2)</f>
        <v>0</v>
      </c>
      <c r="BL179" s="18" t="s">
        <v>167</v>
      </c>
      <c r="BM179" s="143" t="s">
        <v>912</v>
      </c>
    </row>
    <row r="180" spans="2:65" s="1" customFormat="1" ht="11.25">
      <c r="B180" s="33"/>
      <c r="D180" s="145" t="s">
        <v>169</v>
      </c>
      <c r="F180" s="146" t="s">
        <v>711</v>
      </c>
      <c r="I180" s="147"/>
      <c r="L180" s="33"/>
      <c r="M180" s="148"/>
      <c r="T180" s="54"/>
      <c r="AT180" s="18" t="s">
        <v>169</v>
      </c>
      <c r="AU180" s="18" t="s">
        <v>79</v>
      </c>
    </row>
    <row r="181" spans="2:65" s="12" customFormat="1" ht="11.25">
      <c r="B181" s="149"/>
      <c r="D181" s="145" t="s">
        <v>171</v>
      </c>
      <c r="E181" s="150" t="s">
        <v>19</v>
      </c>
      <c r="F181" s="151" t="s">
        <v>913</v>
      </c>
      <c r="H181" s="152">
        <v>256</v>
      </c>
      <c r="I181" s="153"/>
      <c r="L181" s="149"/>
      <c r="M181" s="154"/>
      <c r="T181" s="155"/>
      <c r="AT181" s="150" t="s">
        <v>171</v>
      </c>
      <c r="AU181" s="150" t="s">
        <v>79</v>
      </c>
      <c r="AV181" s="12" t="s">
        <v>79</v>
      </c>
      <c r="AW181" s="12" t="s">
        <v>31</v>
      </c>
      <c r="AX181" s="12" t="s">
        <v>69</v>
      </c>
      <c r="AY181" s="150" t="s">
        <v>160</v>
      </c>
    </row>
    <row r="182" spans="2:65" s="13" customFormat="1" ht="11.25">
      <c r="B182" s="156"/>
      <c r="D182" s="145" t="s">
        <v>171</v>
      </c>
      <c r="E182" s="157" t="s">
        <v>19</v>
      </c>
      <c r="F182" s="158" t="s">
        <v>184</v>
      </c>
      <c r="H182" s="159">
        <v>256</v>
      </c>
      <c r="I182" s="160"/>
      <c r="L182" s="156"/>
      <c r="M182" s="161"/>
      <c r="T182" s="162"/>
      <c r="AT182" s="157" t="s">
        <v>171</v>
      </c>
      <c r="AU182" s="157" t="s">
        <v>79</v>
      </c>
      <c r="AV182" s="13" t="s">
        <v>167</v>
      </c>
      <c r="AW182" s="13" t="s">
        <v>31</v>
      </c>
      <c r="AX182" s="13" t="s">
        <v>77</v>
      </c>
      <c r="AY182" s="157" t="s">
        <v>160</v>
      </c>
    </row>
    <row r="183" spans="2:65" s="1" customFormat="1" ht="16.5" customHeight="1">
      <c r="B183" s="33"/>
      <c r="C183" s="132" t="s">
        <v>357</v>
      </c>
      <c r="D183" s="132" t="s">
        <v>162</v>
      </c>
      <c r="E183" s="133" t="s">
        <v>773</v>
      </c>
      <c r="F183" s="134" t="s">
        <v>774</v>
      </c>
      <c r="G183" s="135" t="s">
        <v>165</v>
      </c>
      <c r="H183" s="136">
        <v>147</v>
      </c>
      <c r="I183" s="137"/>
      <c r="J183" s="138">
        <f>ROUND(I183*H183,2)</f>
        <v>0</v>
      </c>
      <c r="K183" s="134" t="s">
        <v>166</v>
      </c>
      <c r="L183" s="33"/>
      <c r="M183" s="139" t="s">
        <v>19</v>
      </c>
      <c r="N183" s="140" t="s">
        <v>40</v>
      </c>
      <c r="P183" s="141">
        <f>O183*H183</f>
        <v>0</v>
      </c>
      <c r="Q183" s="141">
        <v>0</v>
      </c>
      <c r="R183" s="141">
        <f>Q183*H183</f>
        <v>0</v>
      </c>
      <c r="S183" s="141">
        <v>0</v>
      </c>
      <c r="T183" s="142">
        <f>S183*H183</f>
        <v>0</v>
      </c>
      <c r="AR183" s="143" t="s">
        <v>167</v>
      </c>
      <c r="AT183" s="143" t="s">
        <v>162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914</v>
      </c>
    </row>
    <row r="184" spans="2:65" s="1" customFormat="1" ht="19.5">
      <c r="B184" s="33"/>
      <c r="D184" s="145" t="s">
        <v>169</v>
      </c>
      <c r="F184" s="146" t="s">
        <v>776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2" customFormat="1" ht="11.25">
      <c r="B185" s="149"/>
      <c r="D185" s="145" t="s">
        <v>171</v>
      </c>
      <c r="E185" s="150" t="s">
        <v>19</v>
      </c>
      <c r="F185" s="151" t="s">
        <v>915</v>
      </c>
      <c r="H185" s="152">
        <v>76.8</v>
      </c>
      <c r="I185" s="153"/>
      <c r="L185" s="149"/>
      <c r="M185" s="154"/>
      <c r="T185" s="155"/>
      <c r="AT185" s="150" t="s">
        <v>171</v>
      </c>
      <c r="AU185" s="150" t="s">
        <v>79</v>
      </c>
      <c r="AV185" s="12" t="s">
        <v>79</v>
      </c>
      <c r="AW185" s="12" t="s">
        <v>31</v>
      </c>
      <c r="AX185" s="12" t="s">
        <v>69</v>
      </c>
      <c r="AY185" s="150" t="s">
        <v>160</v>
      </c>
    </row>
    <row r="186" spans="2:65" s="12" customFormat="1" ht="11.25">
      <c r="B186" s="149"/>
      <c r="D186" s="145" t="s">
        <v>171</v>
      </c>
      <c r="E186" s="150" t="s">
        <v>19</v>
      </c>
      <c r="F186" s="151" t="s">
        <v>916</v>
      </c>
      <c r="H186" s="152">
        <v>70.2</v>
      </c>
      <c r="I186" s="153"/>
      <c r="L186" s="149"/>
      <c r="M186" s="154"/>
      <c r="T186" s="155"/>
      <c r="AT186" s="150" t="s">
        <v>171</v>
      </c>
      <c r="AU186" s="150" t="s">
        <v>79</v>
      </c>
      <c r="AV186" s="12" t="s">
        <v>79</v>
      </c>
      <c r="AW186" s="12" t="s">
        <v>31</v>
      </c>
      <c r="AX186" s="12" t="s">
        <v>69</v>
      </c>
      <c r="AY186" s="150" t="s">
        <v>160</v>
      </c>
    </row>
    <row r="187" spans="2:65" s="13" customFormat="1" ht="11.25">
      <c r="B187" s="156"/>
      <c r="D187" s="145" t="s">
        <v>171</v>
      </c>
      <c r="E187" s="157" t="s">
        <v>19</v>
      </c>
      <c r="F187" s="158" t="s">
        <v>184</v>
      </c>
      <c r="H187" s="159">
        <v>147</v>
      </c>
      <c r="I187" s="160"/>
      <c r="L187" s="156"/>
      <c r="M187" s="161"/>
      <c r="T187" s="162"/>
      <c r="AT187" s="157" t="s">
        <v>171</v>
      </c>
      <c r="AU187" s="157" t="s">
        <v>79</v>
      </c>
      <c r="AV187" s="13" t="s">
        <v>167</v>
      </c>
      <c r="AW187" s="13" t="s">
        <v>31</v>
      </c>
      <c r="AX187" s="13" t="s">
        <v>77</v>
      </c>
      <c r="AY187" s="157" t="s">
        <v>160</v>
      </c>
    </row>
    <row r="188" spans="2:65" s="1" customFormat="1" ht="16.5" customHeight="1">
      <c r="B188" s="33"/>
      <c r="C188" s="163" t="s">
        <v>363</v>
      </c>
      <c r="D188" s="163" t="s">
        <v>200</v>
      </c>
      <c r="E188" s="164" t="s">
        <v>710</v>
      </c>
      <c r="F188" s="165" t="s">
        <v>711</v>
      </c>
      <c r="G188" s="166" t="s">
        <v>233</v>
      </c>
      <c r="H188" s="167">
        <v>140.4</v>
      </c>
      <c r="I188" s="168"/>
      <c r="J188" s="169">
        <f>ROUND(I188*H188,2)</f>
        <v>0</v>
      </c>
      <c r="K188" s="165" t="s">
        <v>166</v>
      </c>
      <c r="L188" s="170"/>
      <c r="M188" s="171" t="s">
        <v>19</v>
      </c>
      <c r="N188" s="172" t="s">
        <v>40</v>
      </c>
      <c r="P188" s="141">
        <f>O188*H188</f>
        <v>0</v>
      </c>
      <c r="Q188" s="141">
        <v>1</v>
      </c>
      <c r="R188" s="141">
        <f>Q188*H188</f>
        <v>140.4</v>
      </c>
      <c r="S188" s="141">
        <v>0</v>
      </c>
      <c r="T188" s="142">
        <f>S188*H188</f>
        <v>0</v>
      </c>
      <c r="AR188" s="143" t="s">
        <v>204</v>
      </c>
      <c r="AT188" s="143" t="s">
        <v>200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917</v>
      </c>
    </row>
    <row r="189" spans="2:65" s="1" customFormat="1" ht="11.25">
      <c r="B189" s="33"/>
      <c r="D189" s="145" t="s">
        <v>169</v>
      </c>
      <c r="F189" s="146" t="s">
        <v>711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2" customFormat="1" ht="11.25">
      <c r="B190" s="149"/>
      <c r="D190" s="145" t="s">
        <v>171</v>
      </c>
      <c r="E190" s="150" t="s">
        <v>19</v>
      </c>
      <c r="F190" s="151" t="s">
        <v>918</v>
      </c>
      <c r="H190" s="152">
        <v>140.4</v>
      </c>
      <c r="I190" s="153"/>
      <c r="L190" s="149"/>
      <c r="M190" s="154"/>
      <c r="T190" s="155"/>
      <c r="AT190" s="150" t="s">
        <v>171</v>
      </c>
      <c r="AU190" s="150" t="s">
        <v>79</v>
      </c>
      <c r="AV190" s="12" t="s">
        <v>79</v>
      </c>
      <c r="AW190" s="12" t="s">
        <v>31</v>
      </c>
      <c r="AX190" s="12" t="s">
        <v>69</v>
      </c>
      <c r="AY190" s="150" t="s">
        <v>160</v>
      </c>
    </row>
    <row r="191" spans="2:65" s="13" customFormat="1" ht="11.25">
      <c r="B191" s="156"/>
      <c r="D191" s="145" t="s">
        <v>171</v>
      </c>
      <c r="E191" s="157" t="s">
        <v>19</v>
      </c>
      <c r="F191" s="158" t="s">
        <v>184</v>
      </c>
      <c r="H191" s="159">
        <v>140.4</v>
      </c>
      <c r="I191" s="160"/>
      <c r="L191" s="156"/>
      <c r="M191" s="161"/>
      <c r="T191" s="162"/>
      <c r="AT191" s="157" t="s">
        <v>171</v>
      </c>
      <c r="AU191" s="157" t="s">
        <v>79</v>
      </c>
      <c r="AV191" s="13" t="s">
        <v>167</v>
      </c>
      <c r="AW191" s="13" t="s">
        <v>31</v>
      </c>
      <c r="AX191" s="13" t="s">
        <v>77</v>
      </c>
      <c r="AY191" s="157" t="s">
        <v>160</v>
      </c>
    </row>
    <row r="192" spans="2:65" s="1" customFormat="1" ht="16.5" customHeight="1">
      <c r="B192" s="33"/>
      <c r="C192" s="132" t="s">
        <v>373</v>
      </c>
      <c r="D192" s="132" t="s">
        <v>162</v>
      </c>
      <c r="E192" s="133" t="s">
        <v>173</v>
      </c>
      <c r="F192" s="134" t="s">
        <v>174</v>
      </c>
      <c r="G192" s="135" t="s">
        <v>165</v>
      </c>
      <c r="H192" s="136">
        <v>96</v>
      </c>
      <c r="I192" s="137"/>
      <c r="J192" s="138">
        <f>ROUND(I192*H192,2)</f>
        <v>0</v>
      </c>
      <c r="K192" s="134" t="s">
        <v>166</v>
      </c>
      <c r="L192" s="33"/>
      <c r="M192" s="139" t="s">
        <v>19</v>
      </c>
      <c r="N192" s="140" t="s">
        <v>40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167</v>
      </c>
      <c r="AT192" s="143" t="s">
        <v>162</v>
      </c>
      <c r="AU192" s="143" t="s">
        <v>79</v>
      </c>
      <c r="AY192" s="18" t="s">
        <v>160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77</v>
      </c>
      <c r="BK192" s="144">
        <f>ROUND(I192*H192,2)</f>
        <v>0</v>
      </c>
      <c r="BL192" s="18" t="s">
        <v>167</v>
      </c>
      <c r="BM192" s="143" t="s">
        <v>919</v>
      </c>
    </row>
    <row r="193" spans="2:65" s="1" customFormat="1" ht="19.5">
      <c r="B193" s="33"/>
      <c r="D193" s="145" t="s">
        <v>169</v>
      </c>
      <c r="F193" s="146" t="s">
        <v>176</v>
      </c>
      <c r="I193" s="147"/>
      <c r="L193" s="33"/>
      <c r="M193" s="148"/>
      <c r="T193" s="54"/>
      <c r="AT193" s="18" t="s">
        <v>169</v>
      </c>
      <c r="AU193" s="18" t="s">
        <v>79</v>
      </c>
    </row>
    <row r="194" spans="2:65" s="12" customFormat="1" ht="11.25">
      <c r="B194" s="149"/>
      <c r="D194" s="145" t="s">
        <v>171</v>
      </c>
      <c r="E194" s="150" t="s">
        <v>19</v>
      </c>
      <c r="F194" s="151" t="s">
        <v>920</v>
      </c>
      <c r="H194" s="152">
        <v>19.2</v>
      </c>
      <c r="I194" s="153"/>
      <c r="L194" s="149"/>
      <c r="M194" s="154"/>
      <c r="T194" s="155"/>
      <c r="AT194" s="150" t="s">
        <v>171</v>
      </c>
      <c r="AU194" s="150" t="s">
        <v>79</v>
      </c>
      <c r="AV194" s="12" t="s">
        <v>79</v>
      </c>
      <c r="AW194" s="12" t="s">
        <v>31</v>
      </c>
      <c r="AX194" s="12" t="s">
        <v>69</v>
      </c>
      <c r="AY194" s="150" t="s">
        <v>160</v>
      </c>
    </row>
    <row r="195" spans="2:65" s="12" customFormat="1" ht="11.25">
      <c r="B195" s="149"/>
      <c r="D195" s="145" t="s">
        <v>171</v>
      </c>
      <c r="E195" s="150" t="s">
        <v>19</v>
      </c>
      <c r="F195" s="151" t="s">
        <v>921</v>
      </c>
      <c r="H195" s="152">
        <v>76.8</v>
      </c>
      <c r="I195" s="153"/>
      <c r="L195" s="149"/>
      <c r="M195" s="154"/>
      <c r="T195" s="155"/>
      <c r="AT195" s="150" t="s">
        <v>171</v>
      </c>
      <c r="AU195" s="150" t="s">
        <v>79</v>
      </c>
      <c r="AV195" s="12" t="s">
        <v>79</v>
      </c>
      <c r="AW195" s="12" t="s">
        <v>31</v>
      </c>
      <c r="AX195" s="12" t="s">
        <v>69</v>
      </c>
      <c r="AY195" s="150" t="s">
        <v>160</v>
      </c>
    </row>
    <row r="196" spans="2:65" s="13" customFormat="1" ht="11.25">
      <c r="B196" s="156"/>
      <c r="D196" s="145" t="s">
        <v>171</v>
      </c>
      <c r="E196" s="157" t="s">
        <v>19</v>
      </c>
      <c r="F196" s="158" t="s">
        <v>184</v>
      </c>
      <c r="H196" s="159">
        <v>96</v>
      </c>
      <c r="I196" s="160"/>
      <c r="L196" s="156"/>
      <c r="M196" s="161"/>
      <c r="T196" s="162"/>
      <c r="AT196" s="157" t="s">
        <v>171</v>
      </c>
      <c r="AU196" s="157" t="s">
        <v>79</v>
      </c>
      <c r="AV196" s="13" t="s">
        <v>167</v>
      </c>
      <c r="AW196" s="13" t="s">
        <v>31</v>
      </c>
      <c r="AX196" s="13" t="s">
        <v>77</v>
      </c>
      <c r="AY196" s="157" t="s">
        <v>160</v>
      </c>
    </row>
    <row r="197" spans="2:65" s="1" customFormat="1" ht="16.5" customHeight="1">
      <c r="B197" s="33"/>
      <c r="C197" s="132" t="s">
        <v>378</v>
      </c>
      <c r="D197" s="132" t="s">
        <v>162</v>
      </c>
      <c r="E197" s="133" t="s">
        <v>787</v>
      </c>
      <c r="F197" s="134" t="s">
        <v>788</v>
      </c>
      <c r="G197" s="135" t="s">
        <v>298</v>
      </c>
      <c r="H197" s="136">
        <v>7</v>
      </c>
      <c r="I197" s="137"/>
      <c r="J197" s="138">
        <f>ROUND(I197*H197,2)</f>
        <v>0</v>
      </c>
      <c r="K197" s="134" t="s">
        <v>19</v>
      </c>
      <c r="L197" s="33"/>
      <c r="M197" s="139" t="s">
        <v>19</v>
      </c>
      <c r="N197" s="140" t="s">
        <v>40</v>
      </c>
      <c r="P197" s="141">
        <f>O197*H197</f>
        <v>0</v>
      </c>
      <c r="Q197" s="141">
        <v>0</v>
      </c>
      <c r="R197" s="141">
        <f>Q197*H197</f>
        <v>0</v>
      </c>
      <c r="S197" s="141">
        <v>0</v>
      </c>
      <c r="T197" s="142">
        <f>S197*H197</f>
        <v>0</v>
      </c>
      <c r="AR197" s="143" t="s">
        <v>167</v>
      </c>
      <c r="AT197" s="143" t="s">
        <v>162</v>
      </c>
      <c r="AU197" s="143" t="s">
        <v>79</v>
      </c>
      <c r="AY197" s="18" t="s">
        <v>160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77</v>
      </c>
      <c r="BK197" s="144">
        <f>ROUND(I197*H197,2)</f>
        <v>0</v>
      </c>
      <c r="BL197" s="18" t="s">
        <v>167</v>
      </c>
      <c r="BM197" s="143" t="s">
        <v>922</v>
      </c>
    </row>
    <row r="198" spans="2:65" s="1" customFormat="1" ht="11.25">
      <c r="B198" s="33"/>
      <c r="D198" s="145" t="s">
        <v>169</v>
      </c>
      <c r="F198" s="146" t="s">
        <v>788</v>
      </c>
      <c r="I198" s="147"/>
      <c r="L198" s="33"/>
      <c r="M198" s="148"/>
      <c r="T198" s="54"/>
      <c r="AT198" s="18" t="s">
        <v>169</v>
      </c>
      <c r="AU198" s="18" t="s">
        <v>79</v>
      </c>
    </row>
    <row r="199" spans="2:65" s="12" customFormat="1" ht="11.25">
      <c r="B199" s="149"/>
      <c r="D199" s="145" t="s">
        <v>171</v>
      </c>
      <c r="E199" s="150" t="s">
        <v>19</v>
      </c>
      <c r="F199" s="151" t="s">
        <v>923</v>
      </c>
      <c r="H199" s="152">
        <v>7</v>
      </c>
      <c r="I199" s="153"/>
      <c r="L199" s="149"/>
      <c r="M199" s="154"/>
      <c r="T199" s="155"/>
      <c r="AT199" s="150" t="s">
        <v>171</v>
      </c>
      <c r="AU199" s="150" t="s">
        <v>79</v>
      </c>
      <c r="AV199" s="12" t="s">
        <v>79</v>
      </c>
      <c r="AW199" s="12" t="s">
        <v>31</v>
      </c>
      <c r="AX199" s="12" t="s">
        <v>77</v>
      </c>
      <c r="AY199" s="150" t="s">
        <v>160</v>
      </c>
    </row>
    <row r="200" spans="2:65" s="15" customFormat="1" ht="11.25">
      <c r="B200" s="180"/>
      <c r="D200" s="145" t="s">
        <v>171</v>
      </c>
      <c r="E200" s="181" t="s">
        <v>19</v>
      </c>
      <c r="F200" s="182" t="s">
        <v>791</v>
      </c>
      <c r="H200" s="181" t="s">
        <v>19</v>
      </c>
      <c r="I200" s="183"/>
      <c r="L200" s="180"/>
      <c r="M200" s="184"/>
      <c r="T200" s="185"/>
      <c r="AT200" s="181" t="s">
        <v>171</v>
      </c>
      <c r="AU200" s="181" t="s">
        <v>79</v>
      </c>
      <c r="AV200" s="15" t="s">
        <v>77</v>
      </c>
      <c r="AW200" s="15" t="s">
        <v>31</v>
      </c>
      <c r="AX200" s="15" t="s">
        <v>69</v>
      </c>
      <c r="AY200" s="181" t="s">
        <v>160</v>
      </c>
    </row>
    <row r="201" spans="2:65" s="1" customFormat="1" ht="16.5" customHeight="1">
      <c r="B201" s="33"/>
      <c r="C201" s="132" t="s">
        <v>384</v>
      </c>
      <c r="D201" s="132" t="s">
        <v>162</v>
      </c>
      <c r="E201" s="133" t="s">
        <v>792</v>
      </c>
      <c r="F201" s="134" t="s">
        <v>924</v>
      </c>
      <c r="G201" s="135" t="s">
        <v>925</v>
      </c>
      <c r="H201" s="136">
        <v>1</v>
      </c>
      <c r="I201" s="137"/>
      <c r="J201" s="138">
        <f>ROUND(I201*H201,2)</f>
        <v>0</v>
      </c>
      <c r="K201" s="134" t="s">
        <v>19</v>
      </c>
      <c r="L201" s="33"/>
      <c r="M201" s="139" t="s">
        <v>19</v>
      </c>
      <c r="N201" s="140" t="s">
        <v>40</v>
      </c>
      <c r="P201" s="141">
        <f>O201*H201</f>
        <v>0</v>
      </c>
      <c r="Q201" s="141">
        <v>0</v>
      </c>
      <c r="R201" s="141">
        <f>Q201*H201</f>
        <v>0</v>
      </c>
      <c r="S201" s="141">
        <v>0</v>
      </c>
      <c r="T201" s="142">
        <f>S201*H201</f>
        <v>0</v>
      </c>
      <c r="AR201" s="143" t="s">
        <v>167</v>
      </c>
      <c r="AT201" s="143" t="s">
        <v>162</v>
      </c>
      <c r="AU201" s="143" t="s">
        <v>79</v>
      </c>
      <c r="AY201" s="18" t="s">
        <v>160</v>
      </c>
      <c r="BE201" s="144">
        <f>IF(N201="základní",J201,0)</f>
        <v>0</v>
      </c>
      <c r="BF201" s="144">
        <f>IF(N201="snížená",J201,0)</f>
        <v>0</v>
      </c>
      <c r="BG201" s="144">
        <f>IF(N201="zákl. přenesená",J201,0)</f>
        <v>0</v>
      </c>
      <c r="BH201" s="144">
        <f>IF(N201="sníž. přenesená",J201,0)</f>
        <v>0</v>
      </c>
      <c r="BI201" s="144">
        <f>IF(N201="nulová",J201,0)</f>
        <v>0</v>
      </c>
      <c r="BJ201" s="18" t="s">
        <v>77</v>
      </c>
      <c r="BK201" s="144">
        <f>ROUND(I201*H201,2)</f>
        <v>0</v>
      </c>
      <c r="BL201" s="18" t="s">
        <v>167</v>
      </c>
      <c r="BM201" s="143" t="s">
        <v>926</v>
      </c>
    </row>
    <row r="202" spans="2:65" s="1" customFormat="1" ht="11.25">
      <c r="B202" s="33"/>
      <c r="D202" s="145" t="s">
        <v>169</v>
      </c>
      <c r="F202" s="146" t="s">
        <v>924</v>
      </c>
      <c r="I202" s="147"/>
      <c r="L202" s="33"/>
      <c r="M202" s="148"/>
      <c r="T202" s="54"/>
      <c r="AT202" s="18" t="s">
        <v>169</v>
      </c>
      <c r="AU202" s="18" t="s">
        <v>79</v>
      </c>
    </row>
    <row r="203" spans="2:65" s="12" customFormat="1" ht="11.25">
      <c r="B203" s="149"/>
      <c r="D203" s="145" t="s">
        <v>171</v>
      </c>
      <c r="E203" s="150" t="s">
        <v>19</v>
      </c>
      <c r="F203" s="151" t="s">
        <v>927</v>
      </c>
      <c r="H203" s="152">
        <v>1</v>
      </c>
      <c r="I203" s="153"/>
      <c r="L203" s="149"/>
      <c r="M203" s="154"/>
      <c r="T203" s="155"/>
      <c r="AT203" s="150" t="s">
        <v>171</v>
      </c>
      <c r="AU203" s="150" t="s">
        <v>79</v>
      </c>
      <c r="AV203" s="12" t="s">
        <v>79</v>
      </c>
      <c r="AW203" s="12" t="s">
        <v>31</v>
      </c>
      <c r="AX203" s="12" t="s">
        <v>77</v>
      </c>
      <c r="AY203" s="150" t="s">
        <v>160</v>
      </c>
    </row>
    <row r="204" spans="2:65" s="15" customFormat="1" ht="11.25">
      <c r="B204" s="180"/>
      <c r="D204" s="145" t="s">
        <v>171</v>
      </c>
      <c r="E204" s="181" t="s">
        <v>19</v>
      </c>
      <c r="F204" s="182" t="s">
        <v>928</v>
      </c>
      <c r="H204" s="181" t="s">
        <v>19</v>
      </c>
      <c r="I204" s="183"/>
      <c r="L204" s="180"/>
      <c r="M204" s="184"/>
      <c r="T204" s="185"/>
      <c r="AT204" s="181" t="s">
        <v>171</v>
      </c>
      <c r="AU204" s="181" t="s">
        <v>79</v>
      </c>
      <c r="AV204" s="15" t="s">
        <v>77</v>
      </c>
      <c r="AW204" s="15" t="s">
        <v>31</v>
      </c>
      <c r="AX204" s="15" t="s">
        <v>69</v>
      </c>
      <c r="AY204" s="181" t="s">
        <v>160</v>
      </c>
    </row>
    <row r="205" spans="2:65" s="15" customFormat="1" ht="11.25">
      <c r="B205" s="180"/>
      <c r="D205" s="145" t="s">
        <v>171</v>
      </c>
      <c r="E205" s="181" t="s">
        <v>19</v>
      </c>
      <c r="F205" s="182" t="s">
        <v>929</v>
      </c>
      <c r="H205" s="181" t="s">
        <v>19</v>
      </c>
      <c r="I205" s="183"/>
      <c r="L205" s="180"/>
      <c r="M205" s="184"/>
      <c r="T205" s="185"/>
      <c r="AT205" s="181" t="s">
        <v>171</v>
      </c>
      <c r="AU205" s="181" t="s">
        <v>79</v>
      </c>
      <c r="AV205" s="15" t="s">
        <v>77</v>
      </c>
      <c r="AW205" s="15" t="s">
        <v>31</v>
      </c>
      <c r="AX205" s="15" t="s">
        <v>69</v>
      </c>
      <c r="AY205" s="181" t="s">
        <v>160</v>
      </c>
    </row>
    <row r="206" spans="2:65" s="1" customFormat="1" ht="16.5" customHeight="1">
      <c r="B206" s="33"/>
      <c r="C206" s="132" t="s">
        <v>390</v>
      </c>
      <c r="D206" s="132" t="s">
        <v>162</v>
      </c>
      <c r="E206" s="133" t="s">
        <v>796</v>
      </c>
      <c r="F206" s="134" t="s">
        <v>797</v>
      </c>
      <c r="G206" s="135" t="s">
        <v>313</v>
      </c>
      <c r="H206" s="136">
        <v>1</v>
      </c>
      <c r="I206" s="137"/>
      <c r="J206" s="138">
        <f>ROUND(I206*H206,2)</f>
        <v>0</v>
      </c>
      <c r="K206" s="134" t="s">
        <v>19</v>
      </c>
      <c r="L206" s="33"/>
      <c r="M206" s="139" t="s">
        <v>19</v>
      </c>
      <c r="N206" s="140" t="s">
        <v>40</v>
      </c>
      <c r="P206" s="141">
        <f>O206*H206</f>
        <v>0</v>
      </c>
      <c r="Q206" s="141">
        <v>0</v>
      </c>
      <c r="R206" s="141">
        <f>Q206*H206</f>
        <v>0</v>
      </c>
      <c r="S206" s="141">
        <v>0</v>
      </c>
      <c r="T206" s="142">
        <f>S206*H206</f>
        <v>0</v>
      </c>
      <c r="AR206" s="143" t="s">
        <v>167</v>
      </c>
      <c r="AT206" s="143" t="s">
        <v>162</v>
      </c>
      <c r="AU206" s="143" t="s">
        <v>79</v>
      </c>
      <c r="AY206" s="18" t="s">
        <v>160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77</v>
      </c>
      <c r="BK206" s="144">
        <f>ROUND(I206*H206,2)</f>
        <v>0</v>
      </c>
      <c r="BL206" s="18" t="s">
        <v>167</v>
      </c>
      <c r="BM206" s="143" t="s">
        <v>930</v>
      </c>
    </row>
    <row r="207" spans="2:65" s="1" customFormat="1" ht="11.25">
      <c r="B207" s="33"/>
      <c r="D207" s="145" t="s">
        <v>169</v>
      </c>
      <c r="F207" s="146" t="s">
        <v>797</v>
      </c>
      <c r="I207" s="147"/>
      <c r="L207" s="33"/>
      <c r="M207" s="148"/>
      <c r="T207" s="54"/>
      <c r="AT207" s="18" t="s">
        <v>169</v>
      </c>
      <c r="AU207" s="18" t="s">
        <v>79</v>
      </c>
    </row>
    <row r="208" spans="2:65" s="12" customFormat="1" ht="11.25">
      <c r="B208" s="149"/>
      <c r="D208" s="145" t="s">
        <v>171</v>
      </c>
      <c r="E208" s="150" t="s">
        <v>19</v>
      </c>
      <c r="F208" s="151" t="s">
        <v>931</v>
      </c>
      <c r="H208" s="152">
        <v>1</v>
      </c>
      <c r="I208" s="153"/>
      <c r="L208" s="149"/>
      <c r="M208" s="154"/>
      <c r="T208" s="155"/>
      <c r="AT208" s="150" t="s">
        <v>171</v>
      </c>
      <c r="AU208" s="150" t="s">
        <v>79</v>
      </c>
      <c r="AV208" s="12" t="s">
        <v>79</v>
      </c>
      <c r="AW208" s="12" t="s">
        <v>31</v>
      </c>
      <c r="AX208" s="12" t="s">
        <v>77</v>
      </c>
      <c r="AY208" s="150" t="s">
        <v>160</v>
      </c>
    </row>
    <row r="209" spans="2:65" s="1" customFormat="1" ht="16.5" customHeight="1">
      <c r="B209" s="33"/>
      <c r="C209" s="132" t="s">
        <v>399</v>
      </c>
      <c r="D209" s="132" t="s">
        <v>162</v>
      </c>
      <c r="E209" s="133" t="s">
        <v>800</v>
      </c>
      <c r="F209" s="134" t="s">
        <v>801</v>
      </c>
      <c r="G209" s="135" t="s">
        <v>313</v>
      </c>
      <c r="H209" s="136">
        <v>1</v>
      </c>
      <c r="I209" s="137"/>
      <c r="J209" s="138">
        <f>ROUND(I209*H209,2)</f>
        <v>0</v>
      </c>
      <c r="K209" s="134" t="s">
        <v>19</v>
      </c>
      <c r="L209" s="33"/>
      <c r="M209" s="139" t="s">
        <v>19</v>
      </c>
      <c r="N209" s="140" t="s">
        <v>40</v>
      </c>
      <c r="P209" s="141">
        <f>O209*H209</f>
        <v>0</v>
      </c>
      <c r="Q209" s="141">
        <v>0</v>
      </c>
      <c r="R209" s="141">
        <f>Q209*H209</f>
        <v>0</v>
      </c>
      <c r="S209" s="141">
        <v>0</v>
      </c>
      <c r="T209" s="142">
        <f>S209*H209</f>
        <v>0</v>
      </c>
      <c r="AR209" s="143" t="s">
        <v>167</v>
      </c>
      <c r="AT209" s="143" t="s">
        <v>162</v>
      </c>
      <c r="AU209" s="143" t="s">
        <v>79</v>
      </c>
      <c r="AY209" s="18" t="s">
        <v>160</v>
      </c>
      <c r="BE209" s="144">
        <f>IF(N209="základní",J209,0)</f>
        <v>0</v>
      </c>
      <c r="BF209" s="144">
        <f>IF(N209="snížená",J209,0)</f>
        <v>0</v>
      </c>
      <c r="BG209" s="144">
        <f>IF(N209="zákl. přenesená",J209,0)</f>
        <v>0</v>
      </c>
      <c r="BH209" s="144">
        <f>IF(N209="sníž. přenesená",J209,0)</f>
        <v>0</v>
      </c>
      <c r="BI209" s="144">
        <f>IF(N209="nulová",J209,0)</f>
        <v>0</v>
      </c>
      <c r="BJ209" s="18" t="s">
        <v>77</v>
      </c>
      <c r="BK209" s="144">
        <f>ROUND(I209*H209,2)</f>
        <v>0</v>
      </c>
      <c r="BL209" s="18" t="s">
        <v>167</v>
      </c>
      <c r="BM209" s="143" t="s">
        <v>932</v>
      </c>
    </row>
    <row r="210" spans="2:65" s="1" customFormat="1" ht="11.25">
      <c r="B210" s="33"/>
      <c r="D210" s="145" t="s">
        <v>169</v>
      </c>
      <c r="F210" s="146" t="s">
        <v>801</v>
      </c>
      <c r="I210" s="147"/>
      <c r="L210" s="33"/>
      <c r="M210" s="148"/>
      <c r="T210" s="54"/>
      <c r="AT210" s="18" t="s">
        <v>169</v>
      </c>
      <c r="AU210" s="18" t="s">
        <v>79</v>
      </c>
    </row>
    <row r="211" spans="2:65" s="1" customFormat="1" ht="19.5">
      <c r="B211" s="33"/>
      <c r="D211" s="145" t="s">
        <v>803</v>
      </c>
      <c r="F211" s="192" t="s">
        <v>804</v>
      </c>
      <c r="I211" s="147"/>
      <c r="L211" s="33"/>
      <c r="M211" s="148"/>
      <c r="T211" s="54"/>
      <c r="AT211" s="18" t="s">
        <v>803</v>
      </c>
      <c r="AU211" s="18" t="s">
        <v>79</v>
      </c>
    </row>
    <row r="212" spans="2:65" s="1" customFormat="1" ht="16.5" customHeight="1">
      <c r="B212" s="33"/>
      <c r="C212" s="132" t="s">
        <v>403</v>
      </c>
      <c r="D212" s="132" t="s">
        <v>162</v>
      </c>
      <c r="E212" s="133" t="s">
        <v>805</v>
      </c>
      <c r="F212" s="134" t="s">
        <v>806</v>
      </c>
      <c r="G212" s="135" t="s">
        <v>200</v>
      </c>
      <c r="H212" s="136">
        <v>12</v>
      </c>
      <c r="I212" s="137"/>
      <c r="J212" s="138">
        <f>ROUND(I212*H212,2)</f>
        <v>0</v>
      </c>
      <c r="K212" s="134" t="s">
        <v>19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0</v>
      </c>
      <c r="R212" s="141">
        <f>Q212*H212</f>
        <v>0</v>
      </c>
      <c r="S212" s="141">
        <v>0</v>
      </c>
      <c r="T212" s="142">
        <f>S212*H212</f>
        <v>0</v>
      </c>
      <c r="AR212" s="143" t="s">
        <v>167</v>
      </c>
      <c r="AT212" s="143" t="s">
        <v>162</v>
      </c>
      <c r="AU212" s="143" t="s">
        <v>79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933</v>
      </c>
    </row>
    <row r="213" spans="2:65" s="1" customFormat="1" ht="11.25">
      <c r="B213" s="33"/>
      <c r="D213" s="145" t="s">
        <v>169</v>
      </c>
      <c r="F213" s="146" t="s">
        <v>806</v>
      </c>
      <c r="I213" s="147"/>
      <c r="L213" s="33"/>
      <c r="M213" s="148"/>
      <c r="T213" s="54"/>
      <c r="AT213" s="18" t="s">
        <v>169</v>
      </c>
      <c r="AU213" s="18" t="s">
        <v>79</v>
      </c>
    </row>
    <row r="214" spans="2:65" s="1" customFormat="1" ht="156">
      <c r="B214" s="33"/>
      <c r="D214" s="145" t="s">
        <v>803</v>
      </c>
      <c r="F214" s="192" t="s">
        <v>808</v>
      </c>
      <c r="I214" s="147"/>
      <c r="L214" s="33"/>
      <c r="M214" s="148"/>
      <c r="T214" s="54"/>
      <c r="AT214" s="18" t="s">
        <v>803</v>
      </c>
      <c r="AU214" s="18" t="s">
        <v>79</v>
      </c>
    </row>
    <row r="215" spans="2:65" s="11" customFormat="1" ht="25.9" customHeight="1">
      <c r="B215" s="120"/>
      <c r="D215" s="121" t="s">
        <v>68</v>
      </c>
      <c r="E215" s="122" t="s">
        <v>540</v>
      </c>
      <c r="F215" s="122" t="s">
        <v>541</v>
      </c>
      <c r="I215" s="123"/>
      <c r="J215" s="124">
        <f>BK215</f>
        <v>0</v>
      </c>
      <c r="L215" s="120"/>
      <c r="M215" s="125"/>
      <c r="P215" s="126">
        <f>SUM(P216:P263)</f>
        <v>0</v>
      </c>
      <c r="R215" s="126">
        <f>SUM(R216:R263)</f>
        <v>0</v>
      </c>
      <c r="T215" s="127">
        <f>SUM(T216:T263)</f>
        <v>0</v>
      </c>
      <c r="AR215" s="121" t="s">
        <v>167</v>
      </c>
      <c r="AT215" s="128" t="s">
        <v>68</v>
      </c>
      <c r="AU215" s="128" t="s">
        <v>69</v>
      </c>
      <c r="AY215" s="121" t="s">
        <v>160</v>
      </c>
      <c r="BK215" s="129">
        <f>SUM(BK216:BK263)</f>
        <v>0</v>
      </c>
    </row>
    <row r="216" spans="2:65" s="1" customFormat="1" ht="24.2" customHeight="1">
      <c r="B216" s="33"/>
      <c r="C216" s="132" t="s">
        <v>406</v>
      </c>
      <c r="D216" s="132" t="s">
        <v>162</v>
      </c>
      <c r="E216" s="133" t="s">
        <v>446</v>
      </c>
      <c r="F216" s="134" t="s">
        <v>447</v>
      </c>
      <c r="G216" s="135" t="s">
        <v>313</v>
      </c>
      <c r="H216" s="136">
        <v>1</v>
      </c>
      <c r="I216" s="137"/>
      <c r="J216" s="138">
        <f>ROUND(I216*H216,2)</f>
        <v>0</v>
      </c>
      <c r="K216" s="134" t="s">
        <v>166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0</v>
      </c>
      <c r="R216" s="141">
        <f>Q216*H216</f>
        <v>0</v>
      </c>
      <c r="S216" s="141">
        <v>0</v>
      </c>
      <c r="T216" s="142">
        <f>S216*H216</f>
        <v>0</v>
      </c>
      <c r="AR216" s="143" t="s">
        <v>268</v>
      </c>
      <c r="AT216" s="143" t="s">
        <v>162</v>
      </c>
      <c r="AU216" s="143" t="s">
        <v>77</v>
      </c>
      <c r="AY216" s="18" t="s">
        <v>160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77</v>
      </c>
      <c r="BK216" s="144">
        <f>ROUND(I216*H216,2)</f>
        <v>0</v>
      </c>
      <c r="BL216" s="18" t="s">
        <v>268</v>
      </c>
      <c r="BM216" s="143" t="s">
        <v>934</v>
      </c>
    </row>
    <row r="217" spans="2:65" s="1" customFormat="1" ht="39">
      <c r="B217" s="33"/>
      <c r="D217" s="145" t="s">
        <v>169</v>
      </c>
      <c r="F217" s="146" t="s">
        <v>449</v>
      </c>
      <c r="I217" s="147"/>
      <c r="L217" s="33"/>
      <c r="M217" s="148"/>
      <c r="T217" s="54"/>
      <c r="AT217" s="18" t="s">
        <v>169</v>
      </c>
      <c r="AU217" s="18" t="s">
        <v>77</v>
      </c>
    </row>
    <row r="218" spans="2:65" s="12" customFormat="1" ht="11.25">
      <c r="B218" s="149"/>
      <c r="D218" s="145" t="s">
        <v>171</v>
      </c>
      <c r="E218" s="150" t="s">
        <v>19</v>
      </c>
      <c r="F218" s="151" t="s">
        <v>935</v>
      </c>
      <c r="H218" s="152">
        <v>1</v>
      </c>
      <c r="I218" s="153"/>
      <c r="L218" s="149"/>
      <c r="M218" s="154"/>
      <c r="T218" s="155"/>
      <c r="AT218" s="150" t="s">
        <v>171</v>
      </c>
      <c r="AU218" s="150" t="s">
        <v>77</v>
      </c>
      <c r="AV218" s="12" t="s">
        <v>79</v>
      </c>
      <c r="AW218" s="12" t="s">
        <v>31</v>
      </c>
      <c r="AX218" s="12" t="s">
        <v>69</v>
      </c>
      <c r="AY218" s="150" t="s">
        <v>160</v>
      </c>
    </row>
    <row r="219" spans="2:65" s="13" customFormat="1" ht="11.25">
      <c r="B219" s="156"/>
      <c r="D219" s="145" t="s">
        <v>171</v>
      </c>
      <c r="E219" s="157" t="s">
        <v>19</v>
      </c>
      <c r="F219" s="158" t="s">
        <v>184</v>
      </c>
      <c r="H219" s="159">
        <v>1</v>
      </c>
      <c r="I219" s="160"/>
      <c r="L219" s="156"/>
      <c r="M219" s="161"/>
      <c r="T219" s="162"/>
      <c r="AT219" s="157" t="s">
        <v>171</v>
      </c>
      <c r="AU219" s="157" t="s">
        <v>77</v>
      </c>
      <c r="AV219" s="13" t="s">
        <v>167</v>
      </c>
      <c r="AW219" s="13" t="s">
        <v>31</v>
      </c>
      <c r="AX219" s="13" t="s">
        <v>77</v>
      </c>
      <c r="AY219" s="157" t="s">
        <v>160</v>
      </c>
    </row>
    <row r="220" spans="2:65" s="1" customFormat="1" ht="24.2" customHeight="1">
      <c r="B220" s="33"/>
      <c r="C220" s="132" t="s">
        <v>409</v>
      </c>
      <c r="D220" s="132" t="s">
        <v>162</v>
      </c>
      <c r="E220" s="133" t="s">
        <v>453</v>
      </c>
      <c r="F220" s="134" t="s">
        <v>454</v>
      </c>
      <c r="G220" s="135" t="s">
        <v>313</v>
      </c>
      <c r="H220" s="136">
        <v>9</v>
      </c>
      <c r="I220" s="137"/>
      <c r="J220" s="138">
        <f>ROUND(I220*H220,2)</f>
        <v>0</v>
      </c>
      <c r="K220" s="134" t="s">
        <v>166</v>
      </c>
      <c r="L220" s="33"/>
      <c r="M220" s="139" t="s">
        <v>19</v>
      </c>
      <c r="N220" s="140" t="s">
        <v>40</v>
      </c>
      <c r="P220" s="141">
        <f>O220*H220</f>
        <v>0</v>
      </c>
      <c r="Q220" s="141">
        <v>0</v>
      </c>
      <c r="R220" s="141">
        <f>Q220*H220</f>
        <v>0</v>
      </c>
      <c r="S220" s="141">
        <v>0</v>
      </c>
      <c r="T220" s="142">
        <f>S220*H220</f>
        <v>0</v>
      </c>
      <c r="AR220" s="143" t="s">
        <v>268</v>
      </c>
      <c r="AT220" s="143" t="s">
        <v>162</v>
      </c>
      <c r="AU220" s="143" t="s">
        <v>77</v>
      </c>
      <c r="AY220" s="18" t="s">
        <v>160</v>
      </c>
      <c r="BE220" s="144">
        <f>IF(N220="základní",J220,0)</f>
        <v>0</v>
      </c>
      <c r="BF220" s="144">
        <f>IF(N220="snížená",J220,0)</f>
        <v>0</v>
      </c>
      <c r="BG220" s="144">
        <f>IF(N220="zákl. přenesená",J220,0)</f>
        <v>0</v>
      </c>
      <c r="BH220" s="144">
        <f>IF(N220="sníž. přenesená",J220,0)</f>
        <v>0</v>
      </c>
      <c r="BI220" s="144">
        <f>IF(N220="nulová",J220,0)</f>
        <v>0</v>
      </c>
      <c r="BJ220" s="18" t="s">
        <v>77</v>
      </c>
      <c r="BK220" s="144">
        <f>ROUND(I220*H220,2)</f>
        <v>0</v>
      </c>
      <c r="BL220" s="18" t="s">
        <v>268</v>
      </c>
      <c r="BM220" s="143" t="s">
        <v>936</v>
      </c>
    </row>
    <row r="221" spans="2:65" s="1" customFormat="1" ht="39">
      <c r="B221" s="33"/>
      <c r="D221" s="145" t="s">
        <v>169</v>
      </c>
      <c r="F221" s="146" t="s">
        <v>456</v>
      </c>
      <c r="I221" s="147"/>
      <c r="L221" s="33"/>
      <c r="M221" s="148"/>
      <c r="T221" s="54"/>
      <c r="AT221" s="18" t="s">
        <v>169</v>
      </c>
      <c r="AU221" s="18" t="s">
        <v>77</v>
      </c>
    </row>
    <row r="222" spans="2:65" s="12" customFormat="1" ht="11.25">
      <c r="B222" s="149"/>
      <c r="D222" s="145" t="s">
        <v>171</v>
      </c>
      <c r="E222" s="150" t="s">
        <v>19</v>
      </c>
      <c r="F222" s="151" t="s">
        <v>937</v>
      </c>
      <c r="H222" s="152">
        <v>9</v>
      </c>
      <c r="I222" s="153"/>
      <c r="L222" s="149"/>
      <c r="M222" s="154"/>
      <c r="T222" s="155"/>
      <c r="AT222" s="150" t="s">
        <v>171</v>
      </c>
      <c r="AU222" s="150" t="s">
        <v>77</v>
      </c>
      <c r="AV222" s="12" t="s">
        <v>79</v>
      </c>
      <c r="AW222" s="12" t="s">
        <v>31</v>
      </c>
      <c r="AX222" s="12" t="s">
        <v>69</v>
      </c>
      <c r="AY222" s="150" t="s">
        <v>160</v>
      </c>
    </row>
    <row r="223" spans="2:65" s="13" customFormat="1" ht="11.25">
      <c r="B223" s="156"/>
      <c r="D223" s="145" t="s">
        <v>171</v>
      </c>
      <c r="E223" s="157" t="s">
        <v>19</v>
      </c>
      <c r="F223" s="158" t="s">
        <v>184</v>
      </c>
      <c r="H223" s="159">
        <v>9</v>
      </c>
      <c r="I223" s="160"/>
      <c r="L223" s="156"/>
      <c r="M223" s="161"/>
      <c r="T223" s="162"/>
      <c r="AT223" s="157" t="s">
        <v>171</v>
      </c>
      <c r="AU223" s="157" t="s">
        <v>77</v>
      </c>
      <c r="AV223" s="13" t="s">
        <v>167</v>
      </c>
      <c r="AW223" s="13" t="s">
        <v>31</v>
      </c>
      <c r="AX223" s="13" t="s">
        <v>77</v>
      </c>
      <c r="AY223" s="157" t="s">
        <v>160</v>
      </c>
    </row>
    <row r="224" spans="2:65" s="1" customFormat="1" ht="24.2" customHeight="1">
      <c r="B224" s="33"/>
      <c r="C224" s="132" t="s">
        <v>415</v>
      </c>
      <c r="D224" s="132" t="s">
        <v>162</v>
      </c>
      <c r="E224" s="133" t="s">
        <v>266</v>
      </c>
      <c r="F224" s="134" t="s">
        <v>267</v>
      </c>
      <c r="G224" s="135" t="s">
        <v>233</v>
      </c>
      <c r="H224" s="136">
        <v>898.20600000000002</v>
      </c>
      <c r="I224" s="137"/>
      <c r="J224" s="138">
        <f>ROUND(I224*H224,2)</f>
        <v>0</v>
      </c>
      <c r="K224" s="134" t="s">
        <v>166</v>
      </c>
      <c r="L224" s="33"/>
      <c r="M224" s="139" t="s">
        <v>19</v>
      </c>
      <c r="N224" s="140" t="s">
        <v>40</v>
      </c>
      <c r="P224" s="141">
        <f>O224*H224</f>
        <v>0</v>
      </c>
      <c r="Q224" s="141">
        <v>0</v>
      </c>
      <c r="R224" s="141">
        <f>Q224*H224</f>
        <v>0</v>
      </c>
      <c r="S224" s="141">
        <v>0</v>
      </c>
      <c r="T224" s="142">
        <f>S224*H224</f>
        <v>0</v>
      </c>
      <c r="AR224" s="143" t="s">
        <v>268</v>
      </c>
      <c r="AT224" s="143" t="s">
        <v>162</v>
      </c>
      <c r="AU224" s="143" t="s">
        <v>77</v>
      </c>
      <c r="AY224" s="18" t="s">
        <v>160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77</v>
      </c>
      <c r="BK224" s="144">
        <f>ROUND(I224*H224,2)</f>
        <v>0</v>
      </c>
      <c r="BL224" s="18" t="s">
        <v>268</v>
      </c>
      <c r="BM224" s="143" t="s">
        <v>938</v>
      </c>
    </row>
    <row r="225" spans="2:65" s="1" customFormat="1" ht="29.25">
      <c r="B225" s="33"/>
      <c r="D225" s="145" t="s">
        <v>169</v>
      </c>
      <c r="F225" s="146" t="s">
        <v>270</v>
      </c>
      <c r="I225" s="147"/>
      <c r="L225" s="33"/>
      <c r="M225" s="148"/>
      <c r="T225" s="54"/>
      <c r="AT225" s="18" t="s">
        <v>169</v>
      </c>
      <c r="AU225" s="18" t="s">
        <v>77</v>
      </c>
    </row>
    <row r="226" spans="2:65" s="15" customFormat="1" ht="11.25">
      <c r="B226" s="180"/>
      <c r="D226" s="145" t="s">
        <v>171</v>
      </c>
      <c r="E226" s="181" t="s">
        <v>19</v>
      </c>
      <c r="F226" s="182" t="s">
        <v>826</v>
      </c>
      <c r="H226" s="181" t="s">
        <v>19</v>
      </c>
      <c r="I226" s="183"/>
      <c r="L226" s="180"/>
      <c r="M226" s="184"/>
      <c r="T226" s="185"/>
      <c r="AT226" s="181" t="s">
        <v>171</v>
      </c>
      <c r="AU226" s="181" t="s">
        <v>77</v>
      </c>
      <c r="AV226" s="15" t="s">
        <v>77</v>
      </c>
      <c r="AW226" s="15" t="s">
        <v>31</v>
      </c>
      <c r="AX226" s="15" t="s">
        <v>69</v>
      </c>
      <c r="AY226" s="181" t="s">
        <v>160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939</v>
      </c>
      <c r="H227" s="152">
        <v>36.479999999999997</v>
      </c>
      <c r="I227" s="153"/>
      <c r="L227" s="149"/>
      <c r="M227" s="154"/>
      <c r="T227" s="155"/>
      <c r="AT227" s="150" t="s">
        <v>171</v>
      </c>
      <c r="AU227" s="150" t="s">
        <v>77</v>
      </c>
      <c r="AV227" s="12" t="s">
        <v>79</v>
      </c>
      <c r="AW227" s="12" t="s">
        <v>31</v>
      </c>
      <c r="AX227" s="12" t="s">
        <v>69</v>
      </c>
      <c r="AY227" s="150" t="s">
        <v>160</v>
      </c>
    </row>
    <row r="228" spans="2:65" s="12" customFormat="1" ht="11.25">
      <c r="B228" s="149"/>
      <c r="D228" s="145" t="s">
        <v>171</v>
      </c>
      <c r="E228" s="150" t="s">
        <v>19</v>
      </c>
      <c r="F228" s="151" t="s">
        <v>940</v>
      </c>
      <c r="H228" s="152">
        <v>145.91999999999999</v>
      </c>
      <c r="I228" s="153"/>
      <c r="L228" s="149"/>
      <c r="M228" s="154"/>
      <c r="T228" s="155"/>
      <c r="AT228" s="150" t="s">
        <v>171</v>
      </c>
      <c r="AU228" s="150" t="s">
        <v>77</v>
      </c>
      <c r="AV228" s="12" t="s">
        <v>79</v>
      </c>
      <c r="AW228" s="12" t="s">
        <v>31</v>
      </c>
      <c r="AX228" s="12" t="s">
        <v>69</v>
      </c>
      <c r="AY228" s="150" t="s">
        <v>160</v>
      </c>
    </row>
    <row r="229" spans="2:65" s="15" customFormat="1" ht="11.25">
      <c r="B229" s="180"/>
      <c r="D229" s="145" t="s">
        <v>171</v>
      </c>
      <c r="E229" s="181" t="s">
        <v>19</v>
      </c>
      <c r="F229" s="182" t="s">
        <v>857</v>
      </c>
      <c r="H229" s="181" t="s">
        <v>19</v>
      </c>
      <c r="I229" s="183"/>
      <c r="L229" s="180"/>
      <c r="M229" s="184"/>
      <c r="T229" s="185"/>
      <c r="AT229" s="181" t="s">
        <v>171</v>
      </c>
      <c r="AU229" s="181" t="s">
        <v>77</v>
      </c>
      <c r="AV229" s="15" t="s">
        <v>77</v>
      </c>
      <c r="AW229" s="15" t="s">
        <v>31</v>
      </c>
      <c r="AX229" s="15" t="s">
        <v>69</v>
      </c>
      <c r="AY229" s="181" t="s">
        <v>160</v>
      </c>
    </row>
    <row r="230" spans="2:65" s="12" customFormat="1" ht="11.25">
      <c r="B230" s="149"/>
      <c r="D230" s="145" t="s">
        <v>171</v>
      </c>
      <c r="E230" s="150" t="s">
        <v>19</v>
      </c>
      <c r="F230" s="151" t="s">
        <v>939</v>
      </c>
      <c r="H230" s="152">
        <v>36.479999999999997</v>
      </c>
      <c r="I230" s="153"/>
      <c r="L230" s="149"/>
      <c r="M230" s="154"/>
      <c r="T230" s="155"/>
      <c r="AT230" s="150" t="s">
        <v>171</v>
      </c>
      <c r="AU230" s="150" t="s">
        <v>77</v>
      </c>
      <c r="AV230" s="12" t="s">
        <v>79</v>
      </c>
      <c r="AW230" s="12" t="s">
        <v>31</v>
      </c>
      <c r="AX230" s="12" t="s">
        <v>69</v>
      </c>
      <c r="AY230" s="150" t="s">
        <v>160</v>
      </c>
    </row>
    <row r="231" spans="2:65" s="12" customFormat="1" ht="11.25">
      <c r="B231" s="149"/>
      <c r="D231" s="145" t="s">
        <v>171</v>
      </c>
      <c r="E231" s="150" t="s">
        <v>19</v>
      </c>
      <c r="F231" s="151" t="s">
        <v>940</v>
      </c>
      <c r="H231" s="152">
        <v>145.91999999999999</v>
      </c>
      <c r="I231" s="153"/>
      <c r="L231" s="149"/>
      <c r="M231" s="154"/>
      <c r="T231" s="155"/>
      <c r="AT231" s="150" t="s">
        <v>171</v>
      </c>
      <c r="AU231" s="150" t="s">
        <v>77</v>
      </c>
      <c r="AV231" s="12" t="s">
        <v>79</v>
      </c>
      <c r="AW231" s="12" t="s">
        <v>31</v>
      </c>
      <c r="AX231" s="12" t="s">
        <v>69</v>
      </c>
      <c r="AY231" s="150" t="s">
        <v>160</v>
      </c>
    </row>
    <row r="232" spans="2:65" s="15" customFormat="1" ht="11.25">
      <c r="B232" s="180"/>
      <c r="D232" s="145" t="s">
        <v>171</v>
      </c>
      <c r="E232" s="181" t="s">
        <v>19</v>
      </c>
      <c r="F232" s="182" t="s">
        <v>941</v>
      </c>
      <c r="H232" s="181" t="s">
        <v>19</v>
      </c>
      <c r="I232" s="183"/>
      <c r="L232" s="180"/>
      <c r="M232" s="184"/>
      <c r="T232" s="185"/>
      <c r="AT232" s="181" t="s">
        <v>171</v>
      </c>
      <c r="AU232" s="181" t="s">
        <v>77</v>
      </c>
      <c r="AV232" s="15" t="s">
        <v>77</v>
      </c>
      <c r="AW232" s="15" t="s">
        <v>31</v>
      </c>
      <c r="AX232" s="15" t="s">
        <v>69</v>
      </c>
      <c r="AY232" s="181" t="s">
        <v>160</v>
      </c>
    </row>
    <row r="233" spans="2:65" s="12" customFormat="1" ht="11.25">
      <c r="B233" s="149"/>
      <c r="D233" s="145" t="s">
        <v>171</v>
      </c>
      <c r="E233" s="150" t="s">
        <v>19</v>
      </c>
      <c r="F233" s="151" t="s">
        <v>942</v>
      </c>
      <c r="H233" s="152">
        <v>15.493</v>
      </c>
      <c r="I233" s="153"/>
      <c r="L233" s="149"/>
      <c r="M233" s="154"/>
      <c r="T233" s="155"/>
      <c r="AT233" s="150" t="s">
        <v>171</v>
      </c>
      <c r="AU233" s="150" t="s">
        <v>77</v>
      </c>
      <c r="AV233" s="12" t="s">
        <v>79</v>
      </c>
      <c r="AW233" s="12" t="s">
        <v>31</v>
      </c>
      <c r="AX233" s="12" t="s">
        <v>69</v>
      </c>
      <c r="AY233" s="150" t="s">
        <v>160</v>
      </c>
    </row>
    <row r="234" spans="2:65" s="12" customFormat="1" ht="11.25">
      <c r="B234" s="149"/>
      <c r="D234" s="145" t="s">
        <v>171</v>
      </c>
      <c r="E234" s="150" t="s">
        <v>19</v>
      </c>
      <c r="F234" s="151" t="s">
        <v>943</v>
      </c>
      <c r="H234" s="152">
        <v>448.6</v>
      </c>
      <c r="I234" s="153"/>
      <c r="L234" s="149"/>
      <c r="M234" s="154"/>
      <c r="T234" s="155"/>
      <c r="AT234" s="150" t="s">
        <v>171</v>
      </c>
      <c r="AU234" s="150" t="s">
        <v>77</v>
      </c>
      <c r="AV234" s="12" t="s">
        <v>79</v>
      </c>
      <c r="AW234" s="12" t="s">
        <v>31</v>
      </c>
      <c r="AX234" s="12" t="s">
        <v>69</v>
      </c>
      <c r="AY234" s="150" t="s">
        <v>160</v>
      </c>
    </row>
    <row r="235" spans="2:65" s="12" customFormat="1" ht="11.25">
      <c r="B235" s="149"/>
      <c r="D235" s="145" t="s">
        <v>171</v>
      </c>
      <c r="E235" s="150" t="s">
        <v>19</v>
      </c>
      <c r="F235" s="151" t="s">
        <v>944</v>
      </c>
      <c r="H235" s="152">
        <v>39.6</v>
      </c>
      <c r="I235" s="153"/>
      <c r="L235" s="149"/>
      <c r="M235" s="154"/>
      <c r="T235" s="155"/>
      <c r="AT235" s="150" t="s">
        <v>171</v>
      </c>
      <c r="AU235" s="150" t="s">
        <v>77</v>
      </c>
      <c r="AV235" s="12" t="s">
        <v>79</v>
      </c>
      <c r="AW235" s="12" t="s">
        <v>31</v>
      </c>
      <c r="AX235" s="12" t="s">
        <v>69</v>
      </c>
      <c r="AY235" s="150" t="s">
        <v>160</v>
      </c>
    </row>
    <row r="236" spans="2:65" s="12" customFormat="1" ht="11.25">
      <c r="B236" s="149"/>
      <c r="D236" s="145" t="s">
        <v>171</v>
      </c>
      <c r="E236" s="150" t="s">
        <v>19</v>
      </c>
      <c r="F236" s="151" t="s">
        <v>945</v>
      </c>
      <c r="H236" s="152">
        <v>29.713000000000001</v>
      </c>
      <c r="I236" s="153"/>
      <c r="L236" s="149"/>
      <c r="M236" s="154"/>
      <c r="T236" s="155"/>
      <c r="AT236" s="150" t="s">
        <v>171</v>
      </c>
      <c r="AU236" s="150" t="s">
        <v>77</v>
      </c>
      <c r="AV236" s="12" t="s">
        <v>79</v>
      </c>
      <c r="AW236" s="12" t="s">
        <v>31</v>
      </c>
      <c r="AX236" s="12" t="s">
        <v>69</v>
      </c>
      <c r="AY236" s="150" t="s">
        <v>160</v>
      </c>
    </row>
    <row r="237" spans="2:65" s="13" customFormat="1" ht="11.25">
      <c r="B237" s="156"/>
      <c r="D237" s="145" t="s">
        <v>171</v>
      </c>
      <c r="E237" s="157" t="s">
        <v>19</v>
      </c>
      <c r="F237" s="158" t="s">
        <v>184</v>
      </c>
      <c r="H237" s="159">
        <v>898.20600000000002</v>
      </c>
      <c r="I237" s="160"/>
      <c r="L237" s="156"/>
      <c r="M237" s="161"/>
      <c r="T237" s="162"/>
      <c r="AT237" s="157" t="s">
        <v>171</v>
      </c>
      <c r="AU237" s="157" t="s">
        <v>77</v>
      </c>
      <c r="AV237" s="13" t="s">
        <v>167</v>
      </c>
      <c r="AW237" s="13" t="s">
        <v>31</v>
      </c>
      <c r="AX237" s="13" t="s">
        <v>77</v>
      </c>
      <c r="AY237" s="157" t="s">
        <v>160</v>
      </c>
    </row>
    <row r="238" spans="2:65" s="1" customFormat="1" ht="24.2" customHeight="1">
      <c r="B238" s="33"/>
      <c r="C238" s="132" t="s">
        <v>420</v>
      </c>
      <c r="D238" s="132" t="s">
        <v>162</v>
      </c>
      <c r="E238" s="133" t="s">
        <v>274</v>
      </c>
      <c r="F238" s="134" t="s">
        <v>275</v>
      </c>
      <c r="G238" s="135" t="s">
        <v>233</v>
      </c>
      <c r="H238" s="136">
        <v>1540.7919999999999</v>
      </c>
      <c r="I238" s="137"/>
      <c r="J238" s="138">
        <f>ROUND(I238*H238,2)</f>
        <v>0</v>
      </c>
      <c r="K238" s="134" t="s">
        <v>166</v>
      </c>
      <c r="L238" s="33"/>
      <c r="M238" s="139" t="s">
        <v>19</v>
      </c>
      <c r="N238" s="140" t="s">
        <v>40</v>
      </c>
      <c r="P238" s="141">
        <f>O238*H238</f>
        <v>0</v>
      </c>
      <c r="Q238" s="141">
        <v>0</v>
      </c>
      <c r="R238" s="141">
        <f>Q238*H238</f>
        <v>0</v>
      </c>
      <c r="S238" s="141">
        <v>0</v>
      </c>
      <c r="T238" s="142">
        <f>S238*H238</f>
        <v>0</v>
      </c>
      <c r="AR238" s="143" t="s">
        <v>268</v>
      </c>
      <c r="AT238" s="143" t="s">
        <v>162</v>
      </c>
      <c r="AU238" s="143" t="s">
        <v>77</v>
      </c>
      <c r="AY238" s="18" t="s">
        <v>160</v>
      </c>
      <c r="BE238" s="144">
        <f>IF(N238="základní",J238,0)</f>
        <v>0</v>
      </c>
      <c r="BF238" s="144">
        <f>IF(N238="snížená",J238,0)</f>
        <v>0</v>
      </c>
      <c r="BG238" s="144">
        <f>IF(N238="zákl. přenesená",J238,0)</f>
        <v>0</v>
      </c>
      <c r="BH238" s="144">
        <f>IF(N238="sníž. přenesená",J238,0)</f>
        <v>0</v>
      </c>
      <c r="BI238" s="144">
        <f>IF(N238="nulová",J238,0)</f>
        <v>0</v>
      </c>
      <c r="BJ238" s="18" t="s">
        <v>77</v>
      </c>
      <c r="BK238" s="144">
        <f>ROUND(I238*H238,2)</f>
        <v>0</v>
      </c>
      <c r="BL238" s="18" t="s">
        <v>268</v>
      </c>
      <c r="BM238" s="143" t="s">
        <v>946</v>
      </c>
    </row>
    <row r="239" spans="2:65" s="1" customFormat="1" ht="39">
      <c r="B239" s="33"/>
      <c r="D239" s="145" t="s">
        <v>169</v>
      </c>
      <c r="F239" s="146" t="s">
        <v>277</v>
      </c>
      <c r="I239" s="147"/>
      <c r="L239" s="33"/>
      <c r="M239" s="148"/>
      <c r="T239" s="54"/>
      <c r="AT239" s="18" t="s">
        <v>169</v>
      </c>
      <c r="AU239" s="18" t="s">
        <v>77</v>
      </c>
    </row>
    <row r="240" spans="2:65" s="15" customFormat="1" ht="11.25">
      <c r="B240" s="180"/>
      <c r="D240" s="145" t="s">
        <v>171</v>
      </c>
      <c r="E240" s="181" t="s">
        <v>19</v>
      </c>
      <c r="F240" s="182" t="s">
        <v>941</v>
      </c>
      <c r="H240" s="181" t="s">
        <v>19</v>
      </c>
      <c r="I240" s="183"/>
      <c r="L240" s="180"/>
      <c r="M240" s="184"/>
      <c r="T240" s="185"/>
      <c r="AT240" s="181" t="s">
        <v>171</v>
      </c>
      <c r="AU240" s="181" t="s">
        <v>77</v>
      </c>
      <c r="AV240" s="15" t="s">
        <v>77</v>
      </c>
      <c r="AW240" s="15" t="s">
        <v>31</v>
      </c>
      <c r="AX240" s="15" t="s">
        <v>69</v>
      </c>
      <c r="AY240" s="181" t="s">
        <v>160</v>
      </c>
    </row>
    <row r="241" spans="2:65" s="12" customFormat="1" ht="11.25">
      <c r="B241" s="149"/>
      <c r="D241" s="145" t="s">
        <v>171</v>
      </c>
      <c r="E241" s="150" t="s">
        <v>19</v>
      </c>
      <c r="F241" s="151" t="s">
        <v>947</v>
      </c>
      <c r="H241" s="152">
        <v>46.478999999999999</v>
      </c>
      <c r="I241" s="153"/>
      <c r="L241" s="149"/>
      <c r="M241" s="154"/>
      <c r="T241" s="155"/>
      <c r="AT241" s="150" t="s">
        <v>171</v>
      </c>
      <c r="AU241" s="150" t="s">
        <v>77</v>
      </c>
      <c r="AV241" s="12" t="s">
        <v>79</v>
      </c>
      <c r="AW241" s="12" t="s">
        <v>31</v>
      </c>
      <c r="AX241" s="12" t="s">
        <v>69</v>
      </c>
      <c r="AY241" s="150" t="s">
        <v>160</v>
      </c>
    </row>
    <row r="242" spans="2:65" s="12" customFormat="1" ht="11.25">
      <c r="B242" s="149"/>
      <c r="D242" s="145" t="s">
        <v>171</v>
      </c>
      <c r="E242" s="150" t="s">
        <v>19</v>
      </c>
      <c r="F242" s="151" t="s">
        <v>948</v>
      </c>
      <c r="H242" s="152">
        <v>1345.8</v>
      </c>
      <c r="I242" s="153"/>
      <c r="L242" s="149"/>
      <c r="M242" s="154"/>
      <c r="T242" s="155"/>
      <c r="AT242" s="150" t="s">
        <v>171</v>
      </c>
      <c r="AU242" s="150" t="s">
        <v>77</v>
      </c>
      <c r="AV242" s="12" t="s">
        <v>79</v>
      </c>
      <c r="AW242" s="12" t="s">
        <v>31</v>
      </c>
      <c r="AX242" s="12" t="s">
        <v>69</v>
      </c>
      <c r="AY242" s="150" t="s">
        <v>160</v>
      </c>
    </row>
    <row r="243" spans="2:65" s="12" customFormat="1" ht="11.25">
      <c r="B243" s="149"/>
      <c r="D243" s="145" t="s">
        <v>171</v>
      </c>
      <c r="E243" s="150" t="s">
        <v>19</v>
      </c>
      <c r="F243" s="151" t="s">
        <v>949</v>
      </c>
      <c r="H243" s="152">
        <v>118.8</v>
      </c>
      <c r="I243" s="153"/>
      <c r="L243" s="149"/>
      <c r="M243" s="154"/>
      <c r="T243" s="155"/>
      <c r="AT243" s="150" t="s">
        <v>171</v>
      </c>
      <c r="AU243" s="150" t="s">
        <v>77</v>
      </c>
      <c r="AV243" s="12" t="s">
        <v>79</v>
      </c>
      <c r="AW243" s="12" t="s">
        <v>31</v>
      </c>
      <c r="AX243" s="12" t="s">
        <v>69</v>
      </c>
      <c r="AY243" s="150" t="s">
        <v>160</v>
      </c>
    </row>
    <row r="244" spans="2:65" s="12" customFormat="1" ht="11.25">
      <c r="B244" s="149"/>
      <c r="D244" s="145" t="s">
        <v>171</v>
      </c>
      <c r="E244" s="150" t="s">
        <v>19</v>
      </c>
      <c r="F244" s="151" t="s">
        <v>945</v>
      </c>
      <c r="H244" s="152">
        <v>29.713000000000001</v>
      </c>
      <c r="I244" s="153"/>
      <c r="L244" s="149"/>
      <c r="M244" s="154"/>
      <c r="T244" s="155"/>
      <c r="AT244" s="150" t="s">
        <v>171</v>
      </c>
      <c r="AU244" s="150" t="s">
        <v>77</v>
      </c>
      <c r="AV244" s="12" t="s">
        <v>79</v>
      </c>
      <c r="AW244" s="12" t="s">
        <v>31</v>
      </c>
      <c r="AX244" s="12" t="s">
        <v>69</v>
      </c>
      <c r="AY244" s="150" t="s">
        <v>160</v>
      </c>
    </row>
    <row r="245" spans="2:65" s="13" customFormat="1" ht="11.25">
      <c r="B245" s="156"/>
      <c r="D245" s="145" t="s">
        <v>171</v>
      </c>
      <c r="E245" s="157" t="s">
        <v>19</v>
      </c>
      <c r="F245" s="158" t="s">
        <v>184</v>
      </c>
      <c r="H245" s="159">
        <v>1540.7919999999999</v>
      </c>
      <c r="I245" s="160"/>
      <c r="L245" s="156"/>
      <c r="M245" s="161"/>
      <c r="T245" s="162"/>
      <c r="AT245" s="157" t="s">
        <v>171</v>
      </c>
      <c r="AU245" s="157" t="s">
        <v>77</v>
      </c>
      <c r="AV245" s="13" t="s">
        <v>167</v>
      </c>
      <c r="AW245" s="13" t="s">
        <v>31</v>
      </c>
      <c r="AX245" s="13" t="s">
        <v>77</v>
      </c>
      <c r="AY245" s="157" t="s">
        <v>160</v>
      </c>
    </row>
    <row r="246" spans="2:65" s="1" customFormat="1" ht="24.2" customHeight="1">
      <c r="B246" s="33"/>
      <c r="C246" s="132" t="s">
        <v>426</v>
      </c>
      <c r="D246" s="132" t="s">
        <v>162</v>
      </c>
      <c r="E246" s="133" t="s">
        <v>358</v>
      </c>
      <c r="F246" s="134" t="s">
        <v>359</v>
      </c>
      <c r="G246" s="135" t="s">
        <v>233</v>
      </c>
      <c r="H246" s="136">
        <v>135.31</v>
      </c>
      <c r="I246" s="137"/>
      <c r="J246" s="138">
        <f>ROUND(I246*H246,2)</f>
        <v>0</v>
      </c>
      <c r="K246" s="134" t="s">
        <v>166</v>
      </c>
      <c r="L246" s="33"/>
      <c r="M246" s="139" t="s">
        <v>19</v>
      </c>
      <c r="N246" s="140" t="s">
        <v>40</v>
      </c>
      <c r="P246" s="141">
        <f>O246*H246</f>
        <v>0</v>
      </c>
      <c r="Q246" s="141">
        <v>0</v>
      </c>
      <c r="R246" s="141">
        <f>Q246*H246</f>
        <v>0</v>
      </c>
      <c r="S246" s="141">
        <v>0</v>
      </c>
      <c r="T246" s="142">
        <f>S246*H246</f>
        <v>0</v>
      </c>
      <c r="AR246" s="143" t="s">
        <v>268</v>
      </c>
      <c r="AT246" s="143" t="s">
        <v>162</v>
      </c>
      <c r="AU246" s="143" t="s">
        <v>77</v>
      </c>
      <c r="AY246" s="18" t="s">
        <v>160</v>
      </c>
      <c r="BE246" s="144">
        <f>IF(N246="základní",J246,0)</f>
        <v>0</v>
      </c>
      <c r="BF246" s="144">
        <f>IF(N246="snížená",J246,0)</f>
        <v>0</v>
      </c>
      <c r="BG246" s="144">
        <f>IF(N246="zákl. přenesená",J246,0)</f>
        <v>0</v>
      </c>
      <c r="BH246" s="144">
        <f>IF(N246="sníž. přenesená",J246,0)</f>
        <v>0</v>
      </c>
      <c r="BI246" s="144">
        <f>IF(N246="nulová",J246,0)</f>
        <v>0</v>
      </c>
      <c r="BJ246" s="18" t="s">
        <v>77</v>
      </c>
      <c r="BK246" s="144">
        <f>ROUND(I246*H246,2)</f>
        <v>0</v>
      </c>
      <c r="BL246" s="18" t="s">
        <v>268</v>
      </c>
      <c r="BM246" s="143" t="s">
        <v>950</v>
      </c>
    </row>
    <row r="247" spans="2:65" s="1" customFormat="1" ht="39">
      <c r="B247" s="33"/>
      <c r="D247" s="145" t="s">
        <v>169</v>
      </c>
      <c r="F247" s="146" t="s">
        <v>361</v>
      </c>
      <c r="I247" s="147"/>
      <c r="L247" s="33"/>
      <c r="M247" s="148"/>
      <c r="T247" s="54"/>
      <c r="AT247" s="18" t="s">
        <v>169</v>
      </c>
      <c r="AU247" s="18" t="s">
        <v>77</v>
      </c>
    </row>
    <row r="248" spans="2:65" s="12" customFormat="1" ht="11.25">
      <c r="B248" s="149"/>
      <c r="D248" s="145" t="s">
        <v>171</v>
      </c>
      <c r="E248" s="150" t="s">
        <v>19</v>
      </c>
      <c r="F248" s="151" t="s">
        <v>951</v>
      </c>
      <c r="H248" s="152">
        <v>109.645</v>
      </c>
      <c r="I248" s="153"/>
      <c r="L248" s="149"/>
      <c r="M248" s="154"/>
      <c r="T248" s="155"/>
      <c r="AT248" s="150" t="s">
        <v>171</v>
      </c>
      <c r="AU248" s="150" t="s">
        <v>77</v>
      </c>
      <c r="AV248" s="12" t="s">
        <v>79</v>
      </c>
      <c r="AW248" s="12" t="s">
        <v>31</v>
      </c>
      <c r="AX248" s="12" t="s">
        <v>69</v>
      </c>
      <c r="AY248" s="150" t="s">
        <v>160</v>
      </c>
    </row>
    <row r="249" spans="2:65" s="12" customFormat="1" ht="11.25">
      <c r="B249" s="149"/>
      <c r="D249" s="145" t="s">
        <v>171</v>
      </c>
      <c r="E249" s="150" t="s">
        <v>19</v>
      </c>
      <c r="F249" s="151" t="s">
        <v>852</v>
      </c>
      <c r="H249" s="152">
        <v>0.89400000000000002</v>
      </c>
      <c r="I249" s="153"/>
      <c r="L249" s="149"/>
      <c r="M249" s="154"/>
      <c r="T249" s="155"/>
      <c r="AT249" s="150" t="s">
        <v>171</v>
      </c>
      <c r="AU249" s="150" t="s">
        <v>77</v>
      </c>
      <c r="AV249" s="12" t="s">
        <v>79</v>
      </c>
      <c r="AW249" s="12" t="s">
        <v>31</v>
      </c>
      <c r="AX249" s="12" t="s">
        <v>69</v>
      </c>
      <c r="AY249" s="150" t="s">
        <v>160</v>
      </c>
    </row>
    <row r="250" spans="2:65" s="12" customFormat="1" ht="11.25">
      <c r="B250" s="149"/>
      <c r="D250" s="145" t="s">
        <v>171</v>
      </c>
      <c r="E250" s="150" t="s">
        <v>19</v>
      </c>
      <c r="F250" s="151" t="s">
        <v>952</v>
      </c>
      <c r="H250" s="152">
        <v>24.771000000000001</v>
      </c>
      <c r="I250" s="153"/>
      <c r="L250" s="149"/>
      <c r="M250" s="154"/>
      <c r="T250" s="155"/>
      <c r="AT250" s="150" t="s">
        <v>171</v>
      </c>
      <c r="AU250" s="150" t="s">
        <v>77</v>
      </c>
      <c r="AV250" s="12" t="s">
        <v>79</v>
      </c>
      <c r="AW250" s="12" t="s">
        <v>31</v>
      </c>
      <c r="AX250" s="12" t="s">
        <v>69</v>
      </c>
      <c r="AY250" s="150" t="s">
        <v>160</v>
      </c>
    </row>
    <row r="251" spans="2:65" s="13" customFormat="1" ht="11.25">
      <c r="B251" s="156"/>
      <c r="D251" s="145" t="s">
        <v>171</v>
      </c>
      <c r="E251" s="157" t="s">
        <v>19</v>
      </c>
      <c r="F251" s="158" t="s">
        <v>184</v>
      </c>
      <c r="H251" s="159">
        <v>135.31</v>
      </c>
      <c r="I251" s="160"/>
      <c r="L251" s="156"/>
      <c r="M251" s="161"/>
      <c r="T251" s="162"/>
      <c r="AT251" s="157" t="s">
        <v>171</v>
      </c>
      <c r="AU251" s="157" t="s">
        <v>77</v>
      </c>
      <c r="AV251" s="13" t="s">
        <v>167</v>
      </c>
      <c r="AW251" s="13" t="s">
        <v>31</v>
      </c>
      <c r="AX251" s="13" t="s">
        <v>77</v>
      </c>
      <c r="AY251" s="157" t="s">
        <v>160</v>
      </c>
    </row>
    <row r="252" spans="2:65" s="1" customFormat="1" ht="33" customHeight="1">
      <c r="B252" s="33"/>
      <c r="C252" s="132" t="s">
        <v>432</v>
      </c>
      <c r="D252" s="132" t="s">
        <v>162</v>
      </c>
      <c r="E252" s="133" t="s">
        <v>474</v>
      </c>
      <c r="F252" s="134" t="s">
        <v>475</v>
      </c>
      <c r="G252" s="135" t="s">
        <v>233</v>
      </c>
      <c r="H252" s="136">
        <v>3205.37</v>
      </c>
      <c r="I252" s="137"/>
      <c r="J252" s="138">
        <f>ROUND(I252*H252,2)</f>
        <v>0</v>
      </c>
      <c r="K252" s="134" t="s">
        <v>166</v>
      </c>
      <c r="L252" s="33"/>
      <c r="M252" s="139" t="s">
        <v>19</v>
      </c>
      <c r="N252" s="140" t="s">
        <v>40</v>
      </c>
      <c r="P252" s="141">
        <f>O252*H252</f>
        <v>0</v>
      </c>
      <c r="Q252" s="141">
        <v>0</v>
      </c>
      <c r="R252" s="141">
        <f>Q252*H252</f>
        <v>0</v>
      </c>
      <c r="S252" s="141">
        <v>0</v>
      </c>
      <c r="T252" s="142">
        <f>S252*H252</f>
        <v>0</v>
      </c>
      <c r="AR252" s="143" t="s">
        <v>268</v>
      </c>
      <c r="AT252" s="143" t="s">
        <v>162</v>
      </c>
      <c r="AU252" s="143" t="s">
        <v>77</v>
      </c>
      <c r="AY252" s="18" t="s">
        <v>160</v>
      </c>
      <c r="BE252" s="144">
        <f>IF(N252="základní",J252,0)</f>
        <v>0</v>
      </c>
      <c r="BF252" s="144">
        <f>IF(N252="snížená",J252,0)</f>
        <v>0</v>
      </c>
      <c r="BG252" s="144">
        <f>IF(N252="zákl. přenesená",J252,0)</f>
        <v>0</v>
      </c>
      <c r="BH252" s="144">
        <f>IF(N252="sníž. přenesená",J252,0)</f>
        <v>0</v>
      </c>
      <c r="BI252" s="144">
        <f>IF(N252="nulová",J252,0)</f>
        <v>0</v>
      </c>
      <c r="BJ252" s="18" t="s">
        <v>77</v>
      </c>
      <c r="BK252" s="144">
        <f>ROUND(I252*H252,2)</f>
        <v>0</v>
      </c>
      <c r="BL252" s="18" t="s">
        <v>268</v>
      </c>
      <c r="BM252" s="143" t="s">
        <v>953</v>
      </c>
    </row>
    <row r="253" spans="2:65" s="1" customFormat="1" ht="39">
      <c r="B253" s="33"/>
      <c r="D253" s="145" t="s">
        <v>169</v>
      </c>
      <c r="F253" s="146" t="s">
        <v>477</v>
      </c>
      <c r="I253" s="147"/>
      <c r="L253" s="33"/>
      <c r="M253" s="148"/>
      <c r="T253" s="54"/>
      <c r="AT253" s="18" t="s">
        <v>169</v>
      </c>
      <c r="AU253" s="18" t="s">
        <v>77</v>
      </c>
    </row>
    <row r="254" spans="2:65" s="12" customFormat="1" ht="11.25">
      <c r="B254" s="149"/>
      <c r="D254" s="145" t="s">
        <v>171</v>
      </c>
      <c r="E254" s="150" t="s">
        <v>19</v>
      </c>
      <c r="F254" s="151" t="s">
        <v>954</v>
      </c>
      <c r="H254" s="152">
        <v>3179.7049999999999</v>
      </c>
      <c r="I254" s="153"/>
      <c r="L254" s="149"/>
      <c r="M254" s="154"/>
      <c r="T254" s="155"/>
      <c r="AT254" s="150" t="s">
        <v>171</v>
      </c>
      <c r="AU254" s="150" t="s">
        <v>77</v>
      </c>
      <c r="AV254" s="12" t="s">
        <v>79</v>
      </c>
      <c r="AW254" s="12" t="s">
        <v>31</v>
      </c>
      <c r="AX254" s="12" t="s">
        <v>69</v>
      </c>
      <c r="AY254" s="150" t="s">
        <v>160</v>
      </c>
    </row>
    <row r="255" spans="2:65" s="12" customFormat="1" ht="11.25">
      <c r="B255" s="149"/>
      <c r="D255" s="145" t="s">
        <v>171</v>
      </c>
      <c r="E255" s="150" t="s">
        <v>19</v>
      </c>
      <c r="F255" s="151" t="s">
        <v>852</v>
      </c>
      <c r="H255" s="152">
        <v>0.89400000000000002</v>
      </c>
      <c r="I255" s="153"/>
      <c r="L255" s="149"/>
      <c r="M255" s="154"/>
      <c r="T255" s="155"/>
      <c r="AT255" s="150" t="s">
        <v>171</v>
      </c>
      <c r="AU255" s="150" t="s">
        <v>77</v>
      </c>
      <c r="AV255" s="12" t="s">
        <v>79</v>
      </c>
      <c r="AW255" s="12" t="s">
        <v>31</v>
      </c>
      <c r="AX255" s="12" t="s">
        <v>69</v>
      </c>
      <c r="AY255" s="150" t="s">
        <v>160</v>
      </c>
    </row>
    <row r="256" spans="2:65" s="12" customFormat="1" ht="11.25">
      <c r="B256" s="149"/>
      <c r="D256" s="145" t="s">
        <v>171</v>
      </c>
      <c r="E256" s="150" t="s">
        <v>19</v>
      </c>
      <c r="F256" s="151" t="s">
        <v>955</v>
      </c>
      <c r="H256" s="152">
        <v>24.771000000000001</v>
      </c>
      <c r="I256" s="153"/>
      <c r="L256" s="149"/>
      <c r="M256" s="154"/>
      <c r="T256" s="155"/>
      <c r="AT256" s="150" t="s">
        <v>171</v>
      </c>
      <c r="AU256" s="150" t="s">
        <v>77</v>
      </c>
      <c r="AV256" s="12" t="s">
        <v>79</v>
      </c>
      <c r="AW256" s="12" t="s">
        <v>31</v>
      </c>
      <c r="AX256" s="12" t="s">
        <v>69</v>
      </c>
      <c r="AY256" s="150" t="s">
        <v>160</v>
      </c>
    </row>
    <row r="257" spans="2:65" s="13" customFormat="1" ht="11.25">
      <c r="B257" s="156"/>
      <c r="D257" s="145" t="s">
        <v>171</v>
      </c>
      <c r="E257" s="157" t="s">
        <v>19</v>
      </c>
      <c r="F257" s="158" t="s">
        <v>184</v>
      </c>
      <c r="H257" s="159">
        <v>3205.37</v>
      </c>
      <c r="I257" s="160"/>
      <c r="L257" s="156"/>
      <c r="M257" s="161"/>
      <c r="T257" s="162"/>
      <c r="AT257" s="157" t="s">
        <v>171</v>
      </c>
      <c r="AU257" s="157" t="s">
        <v>77</v>
      </c>
      <c r="AV257" s="13" t="s">
        <v>167</v>
      </c>
      <c r="AW257" s="13" t="s">
        <v>31</v>
      </c>
      <c r="AX257" s="13" t="s">
        <v>77</v>
      </c>
      <c r="AY257" s="157" t="s">
        <v>160</v>
      </c>
    </row>
    <row r="258" spans="2:65" s="1" customFormat="1" ht="16.5" customHeight="1">
      <c r="B258" s="33"/>
      <c r="C258" s="132" t="s">
        <v>437</v>
      </c>
      <c r="D258" s="132" t="s">
        <v>162</v>
      </c>
      <c r="E258" s="133" t="s">
        <v>576</v>
      </c>
      <c r="F258" s="134" t="s">
        <v>577</v>
      </c>
      <c r="G258" s="135" t="s">
        <v>233</v>
      </c>
      <c r="H258" s="136">
        <v>182.4</v>
      </c>
      <c r="I258" s="137"/>
      <c r="J258" s="138">
        <f>ROUND(I258*H258,2)</f>
        <v>0</v>
      </c>
      <c r="K258" s="134" t="s">
        <v>166</v>
      </c>
      <c r="L258" s="33"/>
      <c r="M258" s="139" t="s">
        <v>19</v>
      </c>
      <c r="N258" s="140" t="s">
        <v>40</v>
      </c>
      <c r="P258" s="141">
        <f>O258*H258</f>
        <v>0</v>
      </c>
      <c r="Q258" s="141">
        <v>0</v>
      </c>
      <c r="R258" s="141">
        <f>Q258*H258</f>
        <v>0</v>
      </c>
      <c r="S258" s="141">
        <v>0</v>
      </c>
      <c r="T258" s="142">
        <f>S258*H258</f>
        <v>0</v>
      </c>
      <c r="AR258" s="143" t="s">
        <v>268</v>
      </c>
      <c r="AT258" s="143" t="s">
        <v>162</v>
      </c>
      <c r="AU258" s="143" t="s">
        <v>77</v>
      </c>
      <c r="AY258" s="18" t="s">
        <v>160</v>
      </c>
      <c r="BE258" s="144">
        <f>IF(N258="základní",J258,0)</f>
        <v>0</v>
      </c>
      <c r="BF258" s="144">
        <f>IF(N258="snížená",J258,0)</f>
        <v>0</v>
      </c>
      <c r="BG258" s="144">
        <f>IF(N258="zákl. přenesená",J258,0)</f>
        <v>0</v>
      </c>
      <c r="BH258" s="144">
        <f>IF(N258="sníž. přenesená",J258,0)</f>
        <v>0</v>
      </c>
      <c r="BI258" s="144">
        <f>IF(N258="nulová",J258,0)</f>
        <v>0</v>
      </c>
      <c r="BJ258" s="18" t="s">
        <v>77</v>
      </c>
      <c r="BK258" s="144">
        <f>ROUND(I258*H258,2)</f>
        <v>0</v>
      </c>
      <c r="BL258" s="18" t="s">
        <v>268</v>
      </c>
      <c r="BM258" s="143" t="s">
        <v>956</v>
      </c>
    </row>
    <row r="259" spans="2:65" s="1" customFormat="1" ht="29.25">
      <c r="B259" s="33"/>
      <c r="D259" s="145" t="s">
        <v>169</v>
      </c>
      <c r="F259" s="146" t="s">
        <v>579</v>
      </c>
      <c r="I259" s="147"/>
      <c r="L259" s="33"/>
      <c r="M259" s="148"/>
      <c r="T259" s="54"/>
      <c r="AT259" s="18" t="s">
        <v>169</v>
      </c>
      <c r="AU259" s="18" t="s">
        <v>77</v>
      </c>
    </row>
    <row r="260" spans="2:65" s="15" customFormat="1" ht="11.25">
      <c r="B260" s="180"/>
      <c r="D260" s="145" t="s">
        <v>171</v>
      </c>
      <c r="E260" s="181" t="s">
        <v>19</v>
      </c>
      <c r="F260" s="182" t="s">
        <v>857</v>
      </c>
      <c r="H260" s="181" t="s">
        <v>19</v>
      </c>
      <c r="I260" s="183"/>
      <c r="L260" s="180"/>
      <c r="M260" s="184"/>
      <c r="T260" s="185"/>
      <c r="AT260" s="181" t="s">
        <v>171</v>
      </c>
      <c r="AU260" s="181" t="s">
        <v>77</v>
      </c>
      <c r="AV260" s="15" t="s">
        <v>77</v>
      </c>
      <c r="AW260" s="15" t="s">
        <v>31</v>
      </c>
      <c r="AX260" s="15" t="s">
        <v>69</v>
      </c>
      <c r="AY260" s="181" t="s">
        <v>160</v>
      </c>
    </row>
    <row r="261" spans="2:65" s="12" customFormat="1" ht="11.25">
      <c r="B261" s="149"/>
      <c r="D261" s="145" t="s">
        <v>171</v>
      </c>
      <c r="E261" s="150" t="s">
        <v>19</v>
      </c>
      <c r="F261" s="151" t="s">
        <v>957</v>
      </c>
      <c r="H261" s="152">
        <v>36.479999999999997</v>
      </c>
      <c r="I261" s="153"/>
      <c r="L261" s="149"/>
      <c r="M261" s="154"/>
      <c r="T261" s="155"/>
      <c r="AT261" s="150" t="s">
        <v>171</v>
      </c>
      <c r="AU261" s="150" t="s">
        <v>77</v>
      </c>
      <c r="AV261" s="12" t="s">
        <v>79</v>
      </c>
      <c r="AW261" s="12" t="s">
        <v>31</v>
      </c>
      <c r="AX261" s="12" t="s">
        <v>69</v>
      </c>
      <c r="AY261" s="150" t="s">
        <v>160</v>
      </c>
    </row>
    <row r="262" spans="2:65" s="12" customFormat="1" ht="11.25">
      <c r="B262" s="149"/>
      <c r="D262" s="145" t="s">
        <v>171</v>
      </c>
      <c r="E262" s="150" t="s">
        <v>19</v>
      </c>
      <c r="F262" s="151" t="s">
        <v>958</v>
      </c>
      <c r="H262" s="152">
        <v>145.91999999999999</v>
      </c>
      <c r="I262" s="153"/>
      <c r="L262" s="149"/>
      <c r="M262" s="154"/>
      <c r="T262" s="155"/>
      <c r="AT262" s="150" t="s">
        <v>171</v>
      </c>
      <c r="AU262" s="150" t="s">
        <v>77</v>
      </c>
      <c r="AV262" s="12" t="s">
        <v>79</v>
      </c>
      <c r="AW262" s="12" t="s">
        <v>31</v>
      </c>
      <c r="AX262" s="12" t="s">
        <v>69</v>
      </c>
      <c r="AY262" s="150" t="s">
        <v>160</v>
      </c>
    </row>
    <row r="263" spans="2:65" s="13" customFormat="1" ht="11.25">
      <c r="B263" s="156"/>
      <c r="D263" s="145" t="s">
        <v>171</v>
      </c>
      <c r="E263" s="157" t="s">
        <v>19</v>
      </c>
      <c r="F263" s="158" t="s">
        <v>184</v>
      </c>
      <c r="H263" s="159">
        <v>182.39999999999998</v>
      </c>
      <c r="I263" s="160"/>
      <c r="L263" s="156"/>
      <c r="M263" s="186"/>
      <c r="N263" s="187"/>
      <c r="O263" s="187"/>
      <c r="P263" s="187"/>
      <c r="Q263" s="187"/>
      <c r="R263" s="187"/>
      <c r="S263" s="187"/>
      <c r="T263" s="188"/>
      <c r="AT263" s="157" t="s">
        <v>171</v>
      </c>
      <c r="AU263" s="157" t="s">
        <v>77</v>
      </c>
      <c r="AV263" s="13" t="s">
        <v>167</v>
      </c>
      <c r="AW263" s="13" t="s">
        <v>31</v>
      </c>
      <c r="AX263" s="13" t="s">
        <v>77</v>
      </c>
      <c r="AY263" s="157" t="s">
        <v>160</v>
      </c>
    </row>
    <row r="264" spans="2:65" s="1" customFormat="1" ht="6.95" customHeight="1">
      <c r="B264" s="42"/>
      <c r="C264" s="43"/>
      <c r="D264" s="43"/>
      <c r="E264" s="43"/>
      <c r="F264" s="43"/>
      <c r="G264" s="43"/>
      <c r="H264" s="43"/>
      <c r="I264" s="43"/>
      <c r="J264" s="43"/>
      <c r="K264" s="43"/>
      <c r="L264" s="33"/>
    </row>
  </sheetData>
  <sheetProtection algorithmName="SHA-512" hashValue="wMrVdGzHri0MJmtXj8wehYQ5E/q1651b/ZQ1ID8WuIIv4c/cvcflDIRBW5vydmnNb8Pr2p5Ve3sVNrYKSxzpKg==" saltValue="Nn9fxhoC2ZWpiH4r+bY9srDB3Yfng3zbqpo8nmjJ/O800/XzDtGk7H5mpHjRdYnnNM/YbluAhJaHHbPWxODwUg==" spinCount="100000" sheet="1" objects="1" scenarios="1" formatColumns="0" formatRows="0" autoFilter="0"/>
  <autoFilter ref="C81:K263" xr:uid="{00000000-0009-0000-0000-000004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280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91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959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ROUND((SUM(BE82:BE279)),  2)</f>
        <v>0</v>
      </c>
      <c r="I33" s="94">
        <v>0.21</v>
      </c>
      <c r="J33" s="84">
        <f>ROUND(((SUM(BE82:BE279))*I33),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ROUND((SUM(BF82:BF279)),  2)</f>
        <v>0</v>
      </c>
      <c r="I34" s="94">
        <v>0.12</v>
      </c>
      <c r="J34" s="84">
        <f>ROUND(((SUM(BF82:BF279))*I34),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ROUND((SUM(BG82:BG279)),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ROUND((SUM(BH82:BH279)),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ROUND((SUM(BI82:BI279)),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01-13-01 - Železniční přejezd P2814, evid. Km 13,122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8" customFormat="1" ht="24.95" customHeight="1">
      <c r="B62" s="104"/>
      <c r="D62" s="105" t="s">
        <v>586</v>
      </c>
      <c r="E62" s="106"/>
      <c r="F62" s="106"/>
      <c r="G62" s="106"/>
      <c r="H62" s="106"/>
      <c r="I62" s="106"/>
      <c r="J62" s="107">
        <f>J203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145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33" t="str">
        <f>E7</f>
        <v>Prostá rekonstrukce trati v úseku Chrastava - Hrádek nad Nisou</v>
      </c>
      <c r="F72" s="334"/>
      <c r="G72" s="334"/>
      <c r="H72" s="334"/>
      <c r="L72" s="33"/>
    </row>
    <row r="73" spans="2:12" s="1" customFormat="1" ht="12" customHeight="1">
      <c r="B73" s="33"/>
      <c r="C73" s="28" t="s">
        <v>134</v>
      </c>
      <c r="L73" s="33"/>
    </row>
    <row r="74" spans="2:12" s="1" customFormat="1" ht="16.5" customHeight="1">
      <c r="B74" s="33"/>
      <c r="E74" s="296" t="str">
        <f>E9</f>
        <v>SO 01-13-01 - Železniční přejezd P2814, evid. Km 13,122</v>
      </c>
      <c r="F74" s="335"/>
      <c r="G74" s="335"/>
      <c r="H74" s="335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24. 1. 2025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 xml:space="preserve"> </v>
      </c>
      <c r="I78" s="28" t="s">
        <v>30</v>
      </c>
      <c r="J78" s="31" t="str">
        <f>E21</f>
        <v xml:space="preserve"> 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32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146</v>
      </c>
      <c r="D81" s="114" t="s">
        <v>54</v>
      </c>
      <c r="E81" s="114" t="s">
        <v>50</v>
      </c>
      <c r="F81" s="114" t="s">
        <v>51</v>
      </c>
      <c r="G81" s="114" t="s">
        <v>147</v>
      </c>
      <c r="H81" s="114" t="s">
        <v>148</v>
      </c>
      <c r="I81" s="114" t="s">
        <v>149</v>
      </c>
      <c r="J81" s="114" t="s">
        <v>138</v>
      </c>
      <c r="K81" s="115" t="s">
        <v>150</v>
      </c>
      <c r="L81" s="112"/>
      <c r="M81" s="57" t="s">
        <v>19</v>
      </c>
      <c r="N81" s="58" t="s">
        <v>39</v>
      </c>
      <c r="O81" s="58" t="s">
        <v>151</v>
      </c>
      <c r="P81" s="58" t="s">
        <v>152</v>
      </c>
      <c r="Q81" s="58" t="s">
        <v>153</v>
      </c>
      <c r="R81" s="58" t="s">
        <v>154</v>
      </c>
      <c r="S81" s="58" t="s">
        <v>155</v>
      </c>
      <c r="T81" s="59" t="s">
        <v>156</v>
      </c>
    </row>
    <row r="82" spans="2:65" s="1" customFormat="1" ht="22.9" customHeight="1">
      <c r="B82" s="33"/>
      <c r="C82" s="62" t="s">
        <v>157</v>
      </c>
      <c r="J82" s="116">
        <f>BK82</f>
        <v>0</v>
      </c>
      <c r="L82" s="33"/>
      <c r="M82" s="60"/>
      <c r="N82" s="51"/>
      <c r="O82" s="51"/>
      <c r="P82" s="117">
        <f>P83+P203</f>
        <v>0</v>
      </c>
      <c r="Q82" s="51"/>
      <c r="R82" s="117">
        <f>R83+R203</f>
        <v>98.056339999999992</v>
      </c>
      <c r="S82" s="51"/>
      <c r="T82" s="118">
        <f>T83+T203</f>
        <v>0</v>
      </c>
      <c r="AT82" s="18" t="s">
        <v>68</v>
      </c>
      <c r="AU82" s="18" t="s">
        <v>139</v>
      </c>
      <c r="BK82" s="119">
        <f>BK83+BK203</f>
        <v>0</v>
      </c>
    </row>
    <row r="83" spans="2:65" s="11" customFormat="1" ht="25.9" customHeight="1">
      <c r="B83" s="120"/>
      <c r="D83" s="121" t="s">
        <v>68</v>
      </c>
      <c r="E83" s="122" t="s">
        <v>158</v>
      </c>
      <c r="F83" s="122" t="s">
        <v>159</v>
      </c>
      <c r="I83" s="123"/>
      <c r="J83" s="124">
        <f>BK83</f>
        <v>0</v>
      </c>
      <c r="L83" s="120"/>
      <c r="M83" s="125"/>
      <c r="P83" s="126">
        <f>P84</f>
        <v>0</v>
      </c>
      <c r="R83" s="126">
        <f>R84</f>
        <v>98.056339999999992</v>
      </c>
      <c r="T83" s="127">
        <f>T84</f>
        <v>0</v>
      </c>
      <c r="AR83" s="121" t="s">
        <v>77</v>
      </c>
      <c r="AT83" s="128" t="s">
        <v>68</v>
      </c>
      <c r="AU83" s="128" t="s">
        <v>69</v>
      </c>
      <c r="AY83" s="121" t="s">
        <v>160</v>
      </c>
      <c r="BK83" s="129">
        <f>BK84</f>
        <v>0</v>
      </c>
    </row>
    <row r="84" spans="2:65" s="11" customFormat="1" ht="22.9" customHeight="1">
      <c r="B84" s="120"/>
      <c r="D84" s="121" t="s">
        <v>68</v>
      </c>
      <c r="E84" s="130" t="s">
        <v>191</v>
      </c>
      <c r="F84" s="130" t="s">
        <v>215</v>
      </c>
      <c r="I84" s="123"/>
      <c r="J84" s="131">
        <f>BK84</f>
        <v>0</v>
      </c>
      <c r="L84" s="120"/>
      <c r="M84" s="125"/>
      <c r="P84" s="126">
        <f>SUM(P85:P202)</f>
        <v>0</v>
      </c>
      <c r="R84" s="126">
        <f>SUM(R85:R202)</f>
        <v>98.056339999999992</v>
      </c>
      <c r="T84" s="127">
        <f>SUM(T85:T202)</f>
        <v>0</v>
      </c>
      <c r="AR84" s="121" t="s">
        <v>77</v>
      </c>
      <c r="AT84" s="128" t="s">
        <v>68</v>
      </c>
      <c r="AU84" s="128" t="s">
        <v>77</v>
      </c>
      <c r="AY84" s="121" t="s">
        <v>160</v>
      </c>
      <c r="BK84" s="129">
        <f>SUM(BK85:BK202)</f>
        <v>0</v>
      </c>
    </row>
    <row r="85" spans="2:65" s="1" customFormat="1" ht="16.5" customHeight="1">
      <c r="B85" s="33"/>
      <c r="C85" s="132" t="s">
        <v>77</v>
      </c>
      <c r="D85" s="132" t="s">
        <v>162</v>
      </c>
      <c r="E85" s="133" t="s">
        <v>960</v>
      </c>
      <c r="F85" s="134" t="s">
        <v>961</v>
      </c>
      <c r="G85" s="135" t="s">
        <v>962</v>
      </c>
      <c r="H85" s="136">
        <v>324.2</v>
      </c>
      <c r="I85" s="137"/>
      <c r="J85" s="138">
        <f>ROUND(I85*H85,2)</f>
        <v>0</v>
      </c>
      <c r="K85" s="134" t="s">
        <v>19</v>
      </c>
      <c r="L85" s="33"/>
      <c r="M85" s="139" t="s">
        <v>19</v>
      </c>
      <c r="N85" s="140" t="s">
        <v>40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167</v>
      </c>
      <c r="AT85" s="143" t="s">
        <v>162</v>
      </c>
      <c r="AU85" s="143" t="s">
        <v>79</v>
      </c>
      <c r="AY85" s="18" t="s">
        <v>160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77</v>
      </c>
      <c r="BK85" s="144">
        <f>ROUND(I85*H85,2)</f>
        <v>0</v>
      </c>
      <c r="BL85" s="18" t="s">
        <v>167</v>
      </c>
      <c r="BM85" s="143" t="s">
        <v>963</v>
      </c>
    </row>
    <row r="86" spans="2:65" s="1" customFormat="1" ht="11.25">
      <c r="B86" s="33"/>
      <c r="D86" s="145" t="s">
        <v>169</v>
      </c>
      <c r="F86" s="146" t="s">
        <v>961</v>
      </c>
      <c r="I86" s="147"/>
      <c r="L86" s="33"/>
      <c r="M86" s="148"/>
      <c r="T86" s="54"/>
      <c r="AT86" s="18" t="s">
        <v>169</v>
      </c>
      <c r="AU86" s="18" t="s">
        <v>79</v>
      </c>
    </row>
    <row r="87" spans="2:65" s="15" customFormat="1" ht="11.25">
      <c r="B87" s="180"/>
      <c r="D87" s="145" t="s">
        <v>171</v>
      </c>
      <c r="E87" s="181" t="s">
        <v>19</v>
      </c>
      <c r="F87" s="182" t="s">
        <v>964</v>
      </c>
      <c r="H87" s="181" t="s">
        <v>19</v>
      </c>
      <c r="I87" s="183"/>
      <c r="L87" s="180"/>
      <c r="M87" s="184"/>
      <c r="T87" s="185"/>
      <c r="AT87" s="181" t="s">
        <v>171</v>
      </c>
      <c r="AU87" s="181" t="s">
        <v>79</v>
      </c>
      <c r="AV87" s="15" t="s">
        <v>77</v>
      </c>
      <c r="AW87" s="15" t="s">
        <v>31</v>
      </c>
      <c r="AX87" s="15" t="s">
        <v>69</v>
      </c>
      <c r="AY87" s="181" t="s">
        <v>160</v>
      </c>
    </row>
    <row r="88" spans="2:65" s="12" customFormat="1" ht="11.25">
      <c r="B88" s="149"/>
      <c r="D88" s="145" t="s">
        <v>171</v>
      </c>
      <c r="E88" s="150" t="s">
        <v>19</v>
      </c>
      <c r="F88" s="151" t="s">
        <v>965</v>
      </c>
      <c r="H88" s="152">
        <v>162.1</v>
      </c>
      <c r="I88" s="153"/>
      <c r="L88" s="149"/>
      <c r="M88" s="154"/>
      <c r="T88" s="155"/>
      <c r="AT88" s="150" t="s">
        <v>171</v>
      </c>
      <c r="AU88" s="150" t="s">
        <v>79</v>
      </c>
      <c r="AV88" s="12" t="s">
        <v>79</v>
      </c>
      <c r="AW88" s="12" t="s">
        <v>31</v>
      </c>
      <c r="AX88" s="12" t="s">
        <v>69</v>
      </c>
      <c r="AY88" s="150" t="s">
        <v>160</v>
      </c>
    </row>
    <row r="89" spans="2:65" s="15" customFormat="1" ht="11.25">
      <c r="B89" s="180"/>
      <c r="D89" s="145" t="s">
        <v>171</v>
      </c>
      <c r="E89" s="181" t="s">
        <v>19</v>
      </c>
      <c r="F89" s="182" t="s">
        <v>966</v>
      </c>
      <c r="H89" s="181" t="s">
        <v>19</v>
      </c>
      <c r="I89" s="183"/>
      <c r="L89" s="180"/>
      <c r="M89" s="184"/>
      <c r="T89" s="185"/>
      <c r="AT89" s="181" t="s">
        <v>171</v>
      </c>
      <c r="AU89" s="181" t="s">
        <v>79</v>
      </c>
      <c r="AV89" s="15" t="s">
        <v>77</v>
      </c>
      <c r="AW89" s="15" t="s">
        <v>31</v>
      </c>
      <c r="AX89" s="15" t="s">
        <v>69</v>
      </c>
      <c r="AY89" s="181" t="s">
        <v>160</v>
      </c>
    </row>
    <row r="90" spans="2:65" s="12" customFormat="1" ht="11.25">
      <c r="B90" s="149"/>
      <c r="D90" s="145" t="s">
        <v>171</v>
      </c>
      <c r="E90" s="150" t="s">
        <v>19</v>
      </c>
      <c r="F90" s="151" t="s">
        <v>965</v>
      </c>
      <c r="H90" s="152">
        <v>162.1</v>
      </c>
      <c r="I90" s="153"/>
      <c r="L90" s="149"/>
      <c r="M90" s="154"/>
      <c r="T90" s="155"/>
      <c r="AT90" s="150" t="s">
        <v>171</v>
      </c>
      <c r="AU90" s="150" t="s">
        <v>79</v>
      </c>
      <c r="AV90" s="12" t="s">
        <v>79</v>
      </c>
      <c r="AW90" s="12" t="s">
        <v>31</v>
      </c>
      <c r="AX90" s="12" t="s">
        <v>69</v>
      </c>
      <c r="AY90" s="150" t="s">
        <v>160</v>
      </c>
    </row>
    <row r="91" spans="2:65" s="13" customFormat="1" ht="11.25">
      <c r="B91" s="156"/>
      <c r="D91" s="145" t="s">
        <v>171</v>
      </c>
      <c r="E91" s="157" t="s">
        <v>19</v>
      </c>
      <c r="F91" s="158" t="s">
        <v>184</v>
      </c>
      <c r="H91" s="159">
        <v>324.2</v>
      </c>
      <c r="I91" s="160"/>
      <c r="L91" s="156"/>
      <c r="M91" s="161"/>
      <c r="T91" s="162"/>
      <c r="AT91" s="157" t="s">
        <v>171</v>
      </c>
      <c r="AU91" s="157" t="s">
        <v>79</v>
      </c>
      <c r="AV91" s="13" t="s">
        <v>167</v>
      </c>
      <c r="AW91" s="13" t="s">
        <v>31</v>
      </c>
      <c r="AX91" s="13" t="s">
        <v>77</v>
      </c>
      <c r="AY91" s="157" t="s">
        <v>160</v>
      </c>
    </row>
    <row r="92" spans="2:65" s="1" customFormat="1" ht="16.5" customHeight="1">
      <c r="B92" s="33"/>
      <c r="C92" s="132" t="s">
        <v>79</v>
      </c>
      <c r="D92" s="132" t="s">
        <v>162</v>
      </c>
      <c r="E92" s="133" t="s">
        <v>967</v>
      </c>
      <c r="F92" s="134" t="s">
        <v>968</v>
      </c>
      <c r="G92" s="135" t="s">
        <v>298</v>
      </c>
      <c r="H92" s="136">
        <v>9</v>
      </c>
      <c r="I92" s="137"/>
      <c r="J92" s="138">
        <f>ROUND(I92*H92,2)</f>
        <v>0</v>
      </c>
      <c r="K92" s="134" t="s">
        <v>166</v>
      </c>
      <c r="L92" s="33"/>
      <c r="M92" s="139" t="s">
        <v>19</v>
      </c>
      <c r="N92" s="140" t="s">
        <v>40</v>
      </c>
      <c r="P92" s="141">
        <f>O92*H92</f>
        <v>0</v>
      </c>
      <c r="Q92" s="141">
        <v>0</v>
      </c>
      <c r="R92" s="141">
        <f>Q92*H92</f>
        <v>0</v>
      </c>
      <c r="S92" s="141">
        <v>0</v>
      </c>
      <c r="T92" s="142">
        <f>S92*H92</f>
        <v>0</v>
      </c>
      <c r="AR92" s="143" t="s">
        <v>167</v>
      </c>
      <c r="AT92" s="143" t="s">
        <v>162</v>
      </c>
      <c r="AU92" s="143" t="s">
        <v>79</v>
      </c>
      <c r="AY92" s="18" t="s">
        <v>160</v>
      </c>
      <c r="BE92" s="144">
        <f>IF(N92="základní",J92,0)</f>
        <v>0</v>
      </c>
      <c r="BF92" s="144">
        <f>IF(N92="snížená",J92,0)</f>
        <v>0</v>
      </c>
      <c r="BG92" s="144">
        <f>IF(N92="zákl. přenesená",J92,0)</f>
        <v>0</v>
      </c>
      <c r="BH92" s="144">
        <f>IF(N92="sníž. přenesená",J92,0)</f>
        <v>0</v>
      </c>
      <c r="BI92" s="144">
        <f>IF(N92="nulová",J92,0)</f>
        <v>0</v>
      </c>
      <c r="BJ92" s="18" t="s">
        <v>77</v>
      </c>
      <c r="BK92" s="144">
        <f>ROUND(I92*H92,2)</f>
        <v>0</v>
      </c>
      <c r="BL92" s="18" t="s">
        <v>167</v>
      </c>
      <c r="BM92" s="143" t="s">
        <v>969</v>
      </c>
    </row>
    <row r="93" spans="2:65" s="1" customFormat="1" ht="19.5">
      <c r="B93" s="33"/>
      <c r="D93" s="145" t="s">
        <v>169</v>
      </c>
      <c r="F93" s="146" t="s">
        <v>970</v>
      </c>
      <c r="I93" s="147"/>
      <c r="L93" s="33"/>
      <c r="M93" s="148"/>
      <c r="T93" s="54"/>
      <c r="AT93" s="18" t="s">
        <v>169</v>
      </c>
      <c r="AU93" s="18" t="s">
        <v>79</v>
      </c>
    </row>
    <row r="94" spans="2:65" s="12" customFormat="1" ht="11.25">
      <c r="B94" s="149"/>
      <c r="D94" s="145" t="s">
        <v>171</v>
      </c>
      <c r="E94" s="150" t="s">
        <v>19</v>
      </c>
      <c r="F94" s="151" t="s">
        <v>971</v>
      </c>
      <c r="H94" s="152">
        <v>9</v>
      </c>
      <c r="I94" s="153"/>
      <c r="L94" s="149"/>
      <c r="M94" s="154"/>
      <c r="T94" s="155"/>
      <c r="AT94" s="150" t="s">
        <v>171</v>
      </c>
      <c r="AU94" s="150" t="s">
        <v>79</v>
      </c>
      <c r="AV94" s="12" t="s">
        <v>79</v>
      </c>
      <c r="AW94" s="12" t="s">
        <v>31</v>
      </c>
      <c r="AX94" s="12" t="s">
        <v>77</v>
      </c>
      <c r="AY94" s="150" t="s">
        <v>160</v>
      </c>
    </row>
    <row r="95" spans="2:65" s="1" customFormat="1" ht="21.75" customHeight="1">
      <c r="B95" s="33"/>
      <c r="C95" s="132" t="s">
        <v>178</v>
      </c>
      <c r="D95" s="132" t="s">
        <v>162</v>
      </c>
      <c r="E95" s="133" t="s">
        <v>972</v>
      </c>
      <c r="F95" s="134" t="s">
        <v>973</v>
      </c>
      <c r="G95" s="135" t="s">
        <v>298</v>
      </c>
      <c r="H95" s="136">
        <v>9.6</v>
      </c>
      <c r="I95" s="137"/>
      <c r="J95" s="138">
        <f>ROUND(I95*H95,2)</f>
        <v>0</v>
      </c>
      <c r="K95" s="134" t="s">
        <v>166</v>
      </c>
      <c r="L95" s="33"/>
      <c r="M95" s="139" t="s">
        <v>19</v>
      </c>
      <c r="N95" s="140" t="s">
        <v>40</v>
      </c>
      <c r="P95" s="141">
        <f>O95*H95</f>
        <v>0</v>
      </c>
      <c r="Q95" s="141">
        <v>0</v>
      </c>
      <c r="R95" s="141">
        <f>Q95*H95</f>
        <v>0</v>
      </c>
      <c r="S95" s="141">
        <v>0</v>
      </c>
      <c r="T95" s="142">
        <f>S95*H95</f>
        <v>0</v>
      </c>
      <c r="AR95" s="143" t="s">
        <v>167</v>
      </c>
      <c r="AT95" s="143" t="s">
        <v>162</v>
      </c>
      <c r="AU95" s="143" t="s">
        <v>79</v>
      </c>
      <c r="AY95" s="18" t="s">
        <v>160</v>
      </c>
      <c r="BE95" s="144">
        <f>IF(N95="základní",J95,0)</f>
        <v>0</v>
      </c>
      <c r="BF95" s="144">
        <f>IF(N95="snížená",J95,0)</f>
        <v>0</v>
      </c>
      <c r="BG95" s="144">
        <f>IF(N95="zákl. přenesená",J95,0)</f>
        <v>0</v>
      </c>
      <c r="BH95" s="144">
        <f>IF(N95="sníž. přenesená",J95,0)</f>
        <v>0</v>
      </c>
      <c r="BI95" s="144">
        <f>IF(N95="nulová",J95,0)</f>
        <v>0</v>
      </c>
      <c r="BJ95" s="18" t="s">
        <v>77</v>
      </c>
      <c r="BK95" s="144">
        <f>ROUND(I95*H95,2)</f>
        <v>0</v>
      </c>
      <c r="BL95" s="18" t="s">
        <v>167</v>
      </c>
      <c r="BM95" s="143" t="s">
        <v>974</v>
      </c>
    </row>
    <row r="96" spans="2:65" s="1" customFormat="1" ht="19.5">
      <c r="B96" s="33"/>
      <c r="D96" s="145" t="s">
        <v>169</v>
      </c>
      <c r="F96" s="146" t="s">
        <v>975</v>
      </c>
      <c r="I96" s="147"/>
      <c r="L96" s="33"/>
      <c r="M96" s="148"/>
      <c r="T96" s="54"/>
      <c r="AT96" s="18" t="s">
        <v>169</v>
      </c>
      <c r="AU96" s="18" t="s">
        <v>79</v>
      </c>
    </row>
    <row r="97" spans="2:65" s="15" customFormat="1" ht="11.25">
      <c r="B97" s="180"/>
      <c r="D97" s="145" t="s">
        <v>171</v>
      </c>
      <c r="E97" s="181" t="s">
        <v>19</v>
      </c>
      <c r="F97" s="182" t="s">
        <v>976</v>
      </c>
      <c r="H97" s="181" t="s">
        <v>19</v>
      </c>
      <c r="I97" s="183"/>
      <c r="L97" s="180"/>
      <c r="M97" s="184"/>
      <c r="T97" s="185"/>
      <c r="AT97" s="181" t="s">
        <v>171</v>
      </c>
      <c r="AU97" s="181" t="s">
        <v>79</v>
      </c>
      <c r="AV97" s="15" t="s">
        <v>77</v>
      </c>
      <c r="AW97" s="15" t="s">
        <v>31</v>
      </c>
      <c r="AX97" s="15" t="s">
        <v>69</v>
      </c>
      <c r="AY97" s="181" t="s">
        <v>160</v>
      </c>
    </row>
    <row r="98" spans="2:65" s="12" customFormat="1" ht="11.25">
      <c r="B98" s="149"/>
      <c r="D98" s="145" t="s">
        <v>171</v>
      </c>
      <c r="E98" s="150" t="s">
        <v>19</v>
      </c>
      <c r="F98" s="151" t="s">
        <v>977</v>
      </c>
      <c r="H98" s="152">
        <v>9.6</v>
      </c>
      <c r="I98" s="153"/>
      <c r="L98" s="149"/>
      <c r="M98" s="154"/>
      <c r="T98" s="155"/>
      <c r="AT98" s="150" t="s">
        <v>171</v>
      </c>
      <c r="AU98" s="150" t="s">
        <v>79</v>
      </c>
      <c r="AV98" s="12" t="s">
        <v>79</v>
      </c>
      <c r="AW98" s="12" t="s">
        <v>31</v>
      </c>
      <c r="AX98" s="12" t="s">
        <v>77</v>
      </c>
      <c r="AY98" s="150" t="s">
        <v>160</v>
      </c>
    </row>
    <row r="99" spans="2:65" s="1" customFormat="1" ht="16.5" customHeight="1">
      <c r="B99" s="33"/>
      <c r="C99" s="163" t="s">
        <v>167</v>
      </c>
      <c r="D99" s="163" t="s">
        <v>200</v>
      </c>
      <c r="E99" s="164" t="s">
        <v>764</v>
      </c>
      <c r="F99" s="165" t="s">
        <v>765</v>
      </c>
      <c r="G99" s="166" t="s">
        <v>233</v>
      </c>
      <c r="H99" s="167">
        <v>2.2000000000000002</v>
      </c>
      <c r="I99" s="168"/>
      <c r="J99" s="169">
        <f>ROUND(I99*H99,2)</f>
        <v>0</v>
      </c>
      <c r="K99" s="165" t="s">
        <v>19</v>
      </c>
      <c r="L99" s="170"/>
      <c r="M99" s="171" t="s">
        <v>19</v>
      </c>
      <c r="N99" s="172" t="s">
        <v>40</v>
      </c>
      <c r="P99" s="141">
        <f>O99*H99</f>
        <v>0</v>
      </c>
      <c r="Q99" s="141">
        <v>1</v>
      </c>
      <c r="R99" s="141">
        <f>Q99*H99</f>
        <v>2.2000000000000002</v>
      </c>
      <c r="S99" s="141">
        <v>0</v>
      </c>
      <c r="T99" s="142">
        <f>S99*H99</f>
        <v>0</v>
      </c>
      <c r="AR99" s="143" t="s">
        <v>204</v>
      </c>
      <c r="AT99" s="143" t="s">
        <v>200</v>
      </c>
      <c r="AU99" s="143" t="s">
        <v>79</v>
      </c>
      <c r="AY99" s="18" t="s">
        <v>160</v>
      </c>
      <c r="BE99" s="144">
        <f>IF(N99="základní",J99,0)</f>
        <v>0</v>
      </c>
      <c r="BF99" s="144">
        <f>IF(N99="snížená",J99,0)</f>
        <v>0</v>
      </c>
      <c r="BG99" s="144">
        <f>IF(N99="zákl. přenesená",J99,0)</f>
        <v>0</v>
      </c>
      <c r="BH99" s="144">
        <f>IF(N99="sníž. přenesená",J99,0)</f>
        <v>0</v>
      </c>
      <c r="BI99" s="144">
        <f>IF(N99="nulová",J99,0)</f>
        <v>0</v>
      </c>
      <c r="BJ99" s="18" t="s">
        <v>77</v>
      </c>
      <c r="BK99" s="144">
        <f>ROUND(I99*H99,2)</f>
        <v>0</v>
      </c>
      <c r="BL99" s="18" t="s">
        <v>167</v>
      </c>
      <c r="BM99" s="143" t="s">
        <v>978</v>
      </c>
    </row>
    <row r="100" spans="2:65" s="1" customFormat="1" ht="11.25">
      <c r="B100" s="33"/>
      <c r="D100" s="145" t="s">
        <v>169</v>
      </c>
      <c r="F100" s="146" t="s">
        <v>765</v>
      </c>
      <c r="I100" s="147"/>
      <c r="L100" s="33"/>
      <c r="M100" s="148"/>
      <c r="T100" s="54"/>
      <c r="AT100" s="18" t="s">
        <v>169</v>
      </c>
      <c r="AU100" s="18" t="s">
        <v>79</v>
      </c>
    </row>
    <row r="101" spans="2:65" s="15" customFormat="1" ht="11.25">
      <c r="B101" s="180"/>
      <c r="D101" s="145" t="s">
        <v>171</v>
      </c>
      <c r="E101" s="181" t="s">
        <v>19</v>
      </c>
      <c r="F101" s="182" t="s">
        <v>979</v>
      </c>
      <c r="H101" s="181" t="s">
        <v>19</v>
      </c>
      <c r="I101" s="183"/>
      <c r="L101" s="180"/>
      <c r="M101" s="184"/>
      <c r="T101" s="185"/>
      <c r="AT101" s="181" t="s">
        <v>171</v>
      </c>
      <c r="AU101" s="181" t="s">
        <v>79</v>
      </c>
      <c r="AV101" s="15" t="s">
        <v>77</v>
      </c>
      <c r="AW101" s="15" t="s">
        <v>31</v>
      </c>
      <c r="AX101" s="15" t="s">
        <v>69</v>
      </c>
      <c r="AY101" s="181" t="s">
        <v>160</v>
      </c>
    </row>
    <row r="102" spans="2:65" s="12" customFormat="1" ht="11.25">
      <c r="B102" s="149"/>
      <c r="D102" s="145" t="s">
        <v>171</v>
      </c>
      <c r="E102" s="150" t="s">
        <v>19</v>
      </c>
      <c r="F102" s="151" t="s">
        <v>980</v>
      </c>
      <c r="H102" s="152">
        <v>2.2000000000000002</v>
      </c>
      <c r="I102" s="153"/>
      <c r="L102" s="149"/>
      <c r="M102" s="154"/>
      <c r="T102" s="155"/>
      <c r="AT102" s="150" t="s">
        <v>171</v>
      </c>
      <c r="AU102" s="150" t="s">
        <v>79</v>
      </c>
      <c r="AV102" s="12" t="s">
        <v>79</v>
      </c>
      <c r="AW102" s="12" t="s">
        <v>31</v>
      </c>
      <c r="AX102" s="12" t="s">
        <v>77</v>
      </c>
      <c r="AY102" s="150" t="s">
        <v>160</v>
      </c>
    </row>
    <row r="103" spans="2:65" s="1" customFormat="1" ht="16.5" customHeight="1">
      <c r="B103" s="33"/>
      <c r="C103" s="163" t="s">
        <v>191</v>
      </c>
      <c r="D103" s="163" t="s">
        <v>200</v>
      </c>
      <c r="E103" s="164" t="s">
        <v>981</v>
      </c>
      <c r="F103" s="165" t="s">
        <v>982</v>
      </c>
      <c r="G103" s="166" t="s">
        <v>165</v>
      </c>
      <c r="H103" s="167">
        <v>2</v>
      </c>
      <c r="I103" s="168"/>
      <c r="J103" s="169">
        <f>ROUND(I103*H103,2)</f>
        <v>0</v>
      </c>
      <c r="K103" s="165" t="s">
        <v>166</v>
      </c>
      <c r="L103" s="170"/>
      <c r="M103" s="171" t="s">
        <v>19</v>
      </c>
      <c r="N103" s="172" t="s">
        <v>40</v>
      </c>
      <c r="P103" s="141">
        <f>O103*H103</f>
        <v>0</v>
      </c>
      <c r="Q103" s="141">
        <v>2.234</v>
      </c>
      <c r="R103" s="141">
        <f>Q103*H103</f>
        <v>4.468</v>
      </c>
      <c r="S103" s="141">
        <v>0</v>
      </c>
      <c r="T103" s="142">
        <f>S103*H103</f>
        <v>0</v>
      </c>
      <c r="AR103" s="143" t="s">
        <v>204</v>
      </c>
      <c r="AT103" s="143" t="s">
        <v>200</v>
      </c>
      <c r="AU103" s="143" t="s">
        <v>79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983</v>
      </c>
    </row>
    <row r="104" spans="2:65" s="1" customFormat="1" ht="11.25">
      <c r="B104" s="33"/>
      <c r="D104" s="145" t="s">
        <v>169</v>
      </c>
      <c r="F104" s="146" t="s">
        <v>982</v>
      </c>
      <c r="I104" s="147"/>
      <c r="L104" s="33"/>
      <c r="M104" s="148"/>
      <c r="T104" s="54"/>
      <c r="AT104" s="18" t="s">
        <v>169</v>
      </c>
      <c r="AU104" s="18" t="s">
        <v>79</v>
      </c>
    </row>
    <row r="105" spans="2:65" s="15" customFormat="1" ht="11.25">
      <c r="B105" s="180"/>
      <c r="D105" s="145" t="s">
        <v>171</v>
      </c>
      <c r="E105" s="181" t="s">
        <v>19</v>
      </c>
      <c r="F105" s="182" t="s">
        <v>984</v>
      </c>
      <c r="H105" s="181" t="s">
        <v>19</v>
      </c>
      <c r="I105" s="183"/>
      <c r="L105" s="180"/>
      <c r="M105" s="184"/>
      <c r="T105" s="185"/>
      <c r="AT105" s="181" t="s">
        <v>171</v>
      </c>
      <c r="AU105" s="181" t="s">
        <v>79</v>
      </c>
      <c r="AV105" s="15" t="s">
        <v>77</v>
      </c>
      <c r="AW105" s="15" t="s">
        <v>31</v>
      </c>
      <c r="AX105" s="15" t="s">
        <v>69</v>
      </c>
      <c r="AY105" s="181" t="s">
        <v>160</v>
      </c>
    </row>
    <row r="106" spans="2:65" s="12" customFormat="1" ht="11.25">
      <c r="B106" s="149"/>
      <c r="D106" s="145" t="s">
        <v>171</v>
      </c>
      <c r="E106" s="150" t="s">
        <v>19</v>
      </c>
      <c r="F106" s="151" t="s">
        <v>79</v>
      </c>
      <c r="H106" s="152">
        <v>2</v>
      </c>
      <c r="I106" s="153"/>
      <c r="L106" s="149"/>
      <c r="M106" s="154"/>
      <c r="T106" s="155"/>
      <c r="AT106" s="150" t="s">
        <v>171</v>
      </c>
      <c r="AU106" s="150" t="s">
        <v>79</v>
      </c>
      <c r="AV106" s="12" t="s">
        <v>79</v>
      </c>
      <c r="AW106" s="12" t="s">
        <v>31</v>
      </c>
      <c r="AX106" s="12" t="s">
        <v>77</v>
      </c>
      <c r="AY106" s="150" t="s">
        <v>160</v>
      </c>
    </row>
    <row r="107" spans="2:65" s="1" customFormat="1" ht="16.5" customHeight="1">
      <c r="B107" s="33"/>
      <c r="C107" s="163" t="s">
        <v>195</v>
      </c>
      <c r="D107" s="163" t="s">
        <v>200</v>
      </c>
      <c r="E107" s="164" t="s">
        <v>985</v>
      </c>
      <c r="F107" s="165" t="s">
        <v>986</v>
      </c>
      <c r="G107" s="166" t="s">
        <v>298</v>
      </c>
      <c r="H107" s="167">
        <v>9.6</v>
      </c>
      <c r="I107" s="168"/>
      <c r="J107" s="169">
        <f>ROUND(I107*H107,2)</f>
        <v>0</v>
      </c>
      <c r="K107" s="165" t="s">
        <v>166</v>
      </c>
      <c r="L107" s="170"/>
      <c r="M107" s="171" t="s">
        <v>19</v>
      </c>
      <c r="N107" s="172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0</v>
      </c>
      <c r="T107" s="142">
        <f>S107*H107</f>
        <v>0</v>
      </c>
      <c r="AR107" s="143" t="s">
        <v>204</v>
      </c>
      <c r="AT107" s="143" t="s">
        <v>200</v>
      </c>
      <c r="AU107" s="143" t="s">
        <v>79</v>
      </c>
      <c r="AY107" s="18" t="s">
        <v>160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77</v>
      </c>
      <c r="BK107" s="144">
        <f>ROUND(I107*H107,2)</f>
        <v>0</v>
      </c>
      <c r="BL107" s="18" t="s">
        <v>167</v>
      </c>
      <c r="BM107" s="143" t="s">
        <v>987</v>
      </c>
    </row>
    <row r="108" spans="2:65" s="1" customFormat="1" ht="11.25">
      <c r="B108" s="33"/>
      <c r="D108" s="145" t="s">
        <v>169</v>
      </c>
      <c r="F108" s="146" t="s">
        <v>986</v>
      </c>
      <c r="I108" s="147"/>
      <c r="L108" s="33"/>
      <c r="M108" s="148"/>
      <c r="T108" s="54"/>
      <c r="AT108" s="18" t="s">
        <v>169</v>
      </c>
      <c r="AU108" s="18" t="s">
        <v>79</v>
      </c>
    </row>
    <row r="109" spans="2:65" s="15" customFormat="1" ht="22.5">
      <c r="B109" s="180"/>
      <c r="D109" s="145" t="s">
        <v>171</v>
      </c>
      <c r="E109" s="181" t="s">
        <v>19</v>
      </c>
      <c r="F109" s="182" t="s">
        <v>988</v>
      </c>
      <c r="H109" s="181" t="s">
        <v>19</v>
      </c>
      <c r="I109" s="183"/>
      <c r="L109" s="180"/>
      <c r="M109" s="184"/>
      <c r="T109" s="185"/>
      <c r="AT109" s="181" t="s">
        <v>171</v>
      </c>
      <c r="AU109" s="181" t="s">
        <v>79</v>
      </c>
      <c r="AV109" s="15" t="s">
        <v>77</v>
      </c>
      <c r="AW109" s="15" t="s">
        <v>31</v>
      </c>
      <c r="AX109" s="15" t="s">
        <v>69</v>
      </c>
      <c r="AY109" s="181" t="s">
        <v>160</v>
      </c>
    </row>
    <row r="110" spans="2:65" s="12" customFormat="1" ht="11.25">
      <c r="B110" s="149"/>
      <c r="D110" s="145" t="s">
        <v>171</v>
      </c>
      <c r="E110" s="150" t="s">
        <v>19</v>
      </c>
      <c r="F110" s="151" t="s">
        <v>977</v>
      </c>
      <c r="H110" s="152">
        <v>9.6</v>
      </c>
      <c r="I110" s="153"/>
      <c r="L110" s="149"/>
      <c r="M110" s="154"/>
      <c r="T110" s="155"/>
      <c r="AT110" s="150" t="s">
        <v>171</v>
      </c>
      <c r="AU110" s="150" t="s">
        <v>79</v>
      </c>
      <c r="AV110" s="12" t="s">
        <v>79</v>
      </c>
      <c r="AW110" s="12" t="s">
        <v>31</v>
      </c>
      <c r="AX110" s="12" t="s">
        <v>77</v>
      </c>
      <c r="AY110" s="150" t="s">
        <v>160</v>
      </c>
    </row>
    <row r="111" spans="2:65" s="1" customFormat="1" ht="16.5" customHeight="1">
      <c r="B111" s="33"/>
      <c r="C111" s="163" t="s">
        <v>199</v>
      </c>
      <c r="D111" s="163" t="s">
        <v>200</v>
      </c>
      <c r="E111" s="164" t="s">
        <v>989</v>
      </c>
      <c r="F111" s="165" t="s">
        <v>990</v>
      </c>
      <c r="G111" s="166" t="s">
        <v>313</v>
      </c>
      <c r="H111" s="167">
        <v>14</v>
      </c>
      <c r="I111" s="168"/>
      <c r="J111" s="169">
        <f>ROUND(I111*H111,2)</f>
        <v>0</v>
      </c>
      <c r="K111" s="165" t="s">
        <v>166</v>
      </c>
      <c r="L111" s="170"/>
      <c r="M111" s="171" t="s">
        <v>19</v>
      </c>
      <c r="N111" s="172" t="s">
        <v>40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204</v>
      </c>
      <c r="AT111" s="143" t="s">
        <v>200</v>
      </c>
      <c r="AU111" s="143" t="s">
        <v>79</v>
      </c>
      <c r="AY111" s="18" t="s">
        <v>160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77</v>
      </c>
      <c r="BK111" s="144">
        <f>ROUND(I111*H111,2)</f>
        <v>0</v>
      </c>
      <c r="BL111" s="18" t="s">
        <v>167</v>
      </c>
      <c r="BM111" s="143" t="s">
        <v>991</v>
      </c>
    </row>
    <row r="112" spans="2:65" s="1" customFormat="1" ht="11.25">
      <c r="B112" s="33"/>
      <c r="D112" s="145" t="s">
        <v>169</v>
      </c>
      <c r="F112" s="146" t="s">
        <v>990</v>
      </c>
      <c r="I112" s="147"/>
      <c r="L112" s="33"/>
      <c r="M112" s="148"/>
      <c r="T112" s="54"/>
      <c r="AT112" s="18" t="s">
        <v>169</v>
      </c>
      <c r="AU112" s="18" t="s">
        <v>79</v>
      </c>
    </row>
    <row r="113" spans="2:65" s="15" customFormat="1" ht="11.25">
      <c r="B113" s="180"/>
      <c r="D113" s="145" t="s">
        <v>171</v>
      </c>
      <c r="E113" s="181" t="s">
        <v>19</v>
      </c>
      <c r="F113" s="182" t="s">
        <v>992</v>
      </c>
      <c r="H113" s="181" t="s">
        <v>19</v>
      </c>
      <c r="I113" s="183"/>
      <c r="L113" s="180"/>
      <c r="M113" s="184"/>
      <c r="T113" s="185"/>
      <c r="AT113" s="181" t="s">
        <v>171</v>
      </c>
      <c r="AU113" s="181" t="s">
        <v>79</v>
      </c>
      <c r="AV113" s="15" t="s">
        <v>77</v>
      </c>
      <c r="AW113" s="15" t="s">
        <v>31</v>
      </c>
      <c r="AX113" s="15" t="s">
        <v>69</v>
      </c>
      <c r="AY113" s="181" t="s">
        <v>160</v>
      </c>
    </row>
    <row r="114" spans="2:65" s="12" customFormat="1" ht="11.25">
      <c r="B114" s="149"/>
      <c r="D114" s="145" t="s">
        <v>171</v>
      </c>
      <c r="E114" s="150" t="s">
        <v>19</v>
      </c>
      <c r="F114" s="151" t="s">
        <v>993</v>
      </c>
      <c r="H114" s="152">
        <v>14</v>
      </c>
      <c r="I114" s="153"/>
      <c r="L114" s="149"/>
      <c r="M114" s="154"/>
      <c r="T114" s="155"/>
      <c r="AT114" s="150" t="s">
        <v>171</v>
      </c>
      <c r="AU114" s="150" t="s">
        <v>79</v>
      </c>
      <c r="AV114" s="12" t="s">
        <v>79</v>
      </c>
      <c r="AW114" s="12" t="s">
        <v>31</v>
      </c>
      <c r="AX114" s="12" t="s">
        <v>77</v>
      </c>
      <c r="AY114" s="150" t="s">
        <v>160</v>
      </c>
    </row>
    <row r="115" spans="2:65" s="1" customFormat="1" ht="16.5" customHeight="1">
      <c r="B115" s="33"/>
      <c r="C115" s="163" t="s">
        <v>204</v>
      </c>
      <c r="D115" s="163" t="s">
        <v>200</v>
      </c>
      <c r="E115" s="164" t="s">
        <v>994</v>
      </c>
      <c r="F115" s="165" t="s">
        <v>995</v>
      </c>
      <c r="G115" s="166" t="s">
        <v>313</v>
      </c>
      <c r="H115" s="167">
        <v>1</v>
      </c>
      <c r="I115" s="168"/>
      <c r="J115" s="169">
        <f>ROUND(I115*H115,2)</f>
        <v>0</v>
      </c>
      <c r="K115" s="165" t="s">
        <v>166</v>
      </c>
      <c r="L115" s="170"/>
      <c r="M115" s="171" t="s">
        <v>19</v>
      </c>
      <c r="N115" s="172" t="s">
        <v>40</v>
      </c>
      <c r="P115" s="141">
        <f>O115*H115</f>
        <v>0</v>
      </c>
      <c r="Q115" s="141">
        <v>0</v>
      </c>
      <c r="R115" s="141">
        <f>Q115*H115</f>
        <v>0</v>
      </c>
      <c r="S115" s="141">
        <v>0</v>
      </c>
      <c r="T115" s="142">
        <f>S115*H115</f>
        <v>0</v>
      </c>
      <c r="AR115" s="143" t="s">
        <v>204</v>
      </c>
      <c r="AT115" s="143" t="s">
        <v>200</v>
      </c>
      <c r="AU115" s="143" t="s">
        <v>79</v>
      </c>
      <c r="AY115" s="18" t="s">
        <v>160</v>
      </c>
      <c r="BE115" s="144">
        <f>IF(N115="základní",J115,0)</f>
        <v>0</v>
      </c>
      <c r="BF115" s="144">
        <f>IF(N115="snížená",J115,0)</f>
        <v>0</v>
      </c>
      <c r="BG115" s="144">
        <f>IF(N115="zákl. přenesená",J115,0)</f>
        <v>0</v>
      </c>
      <c r="BH115" s="144">
        <f>IF(N115="sníž. přenesená",J115,0)</f>
        <v>0</v>
      </c>
      <c r="BI115" s="144">
        <f>IF(N115="nulová",J115,0)</f>
        <v>0</v>
      </c>
      <c r="BJ115" s="18" t="s">
        <v>77</v>
      </c>
      <c r="BK115" s="144">
        <f>ROUND(I115*H115,2)</f>
        <v>0</v>
      </c>
      <c r="BL115" s="18" t="s">
        <v>167</v>
      </c>
      <c r="BM115" s="143" t="s">
        <v>996</v>
      </c>
    </row>
    <row r="116" spans="2:65" s="1" customFormat="1" ht="11.25">
      <c r="B116" s="33"/>
      <c r="D116" s="145" t="s">
        <v>169</v>
      </c>
      <c r="F116" s="146" t="s">
        <v>995</v>
      </c>
      <c r="I116" s="147"/>
      <c r="L116" s="33"/>
      <c r="M116" s="148"/>
      <c r="T116" s="54"/>
      <c r="AT116" s="18" t="s">
        <v>169</v>
      </c>
      <c r="AU116" s="18" t="s">
        <v>79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77</v>
      </c>
      <c r="H117" s="152">
        <v>1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77</v>
      </c>
      <c r="AY117" s="150" t="s">
        <v>160</v>
      </c>
    </row>
    <row r="118" spans="2:65" s="1" customFormat="1" ht="16.5" customHeight="1">
      <c r="B118" s="33"/>
      <c r="C118" s="163" t="s">
        <v>211</v>
      </c>
      <c r="D118" s="163" t="s">
        <v>200</v>
      </c>
      <c r="E118" s="164" t="s">
        <v>997</v>
      </c>
      <c r="F118" s="165" t="s">
        <v>998</v>
      </c>
      <c r="G118" s="166" t="s">
        <v>313</v>
      </c>
      <c r="H118" s="167">
        <v>1</v>
      </c>
      <c r="I118" s="168"/>
      <c r="J118" s="169">
        <f>ROUND(I118*H118,2)</f>
        <v>0</v>
      </c>
      <c r="K118" s="165" t="s">
        <v>166</v>
      </c>
      <c r="L118" s="170"/>
      <c r="M118" s="171" t="s">
        <v>19</v>
      </c>
      <c r="N118" s="172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204</v>
      </c>
      <c r="AT118" s="143" t="s">
        <v>200</v>
      </c>
      <c r="AU118" s="143" t="s">
        <v>79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999</v>
      </c>
    </row>
    <row r="119" spans="2:65" s="1" customFormat="1" ht="11.25">
      <c r="B119" s="33"/>
      <c r="D119" s="145" t="s">
        <v>169</v>
      </c>
      <c r="F119" s="146" t="s">
        <v>998</v>
      </c>
      <c r="I119" s="147"/>
      <c r="L119" s="33"/>
      <c r="M119" s="148"/>
      <c r="T119" s="54"/>
      <c r="AT119" s="18" t="s">
        <v>169</v>
      </c>
      <c r="AU119" s="18" t="s">
        <v>79</v>
      </c>
    </row>
    <row r="120" spans="2:65" s="12" customFormat="1" ht="11.25">
      <c r="B120" s="149"/>
      <c r="D120" s="145" t="s">
        <v>171</v>
      </c>
      <c r="E120" s="150" t="s">
        <v>19</v>
      </c>
      <c r="F120" s="151" t="s">
        <v>77</v>
      </c>
      <c r="H120" s="152">
        <v>1</v>
      </c>
      <c r="I120" s="153"/>
      <c r="L120" s="149"/>
      <c r="M120" s="154"/>
      <c r="T120" s="155"/>
      <c r="AT120" s="150" t="s">
        <v>171</v>
      </c>
      <c r="AU120" s="150" t="s">
        <v>79</v>
      </c>
      <c r="AV120" s="12" t="s">
        <v>79</v>
      </c>
      <c r="AW120" s="12" t="s">
        <v>31</v>
      </c>
      <c r="AX120" s="12" t="s">
        <v>77</v>
      </c>
      <c r="AY120" s="150" t="s">
        <v>160</v>
      </c>
    </row>
    <row r="121" spans="2:65" s="1" customFormat="1" ht="16.5" customHeight="1">
      <c r="B121" s="33"/>
      <c r="C121" s="132" t="s">
        <v>216</v>
      </c>
      <c r="D121" s="132" t="s">
        <v>162</v>
      </c>
      <c r="E121" s="133" t="s">
        <v>1000</v>
      </c>
      <c r="F121" s="134" t="s">
        <v>1001</v>
      </c>
      <c r="G121" s="135" t="s">
        <v>298</v>
      </c>
      <c r="H121" s="136">
        <v>28</v>
      </c>
      <c r="I121" s="137"/>
      <c r="J121" s="138">
        <f>ROUND(I121*H121,2)</f>
        <v>0</v>
      </c>
      <c r="K121" s="134" t="s">
        <v>166</v>
      </c>
      <c r="L121" s="33"/>
      <c r="M121" s="139" t="s">
        <v>19</v>
      </c>
      <c r="N121" s="140" t="s">
        <v>40</v>
      </c>
      <c r="P121" s="141">
        <f>O121*H121</f>
        <v>0</v>
      </c>
      <c r="Q121" s="141">
        <v>0</v>
      </c>
      <c r="R121" s="141">
        <f>Q121*H121</f>
        <v>0</v>
      </c>
      <c r="S121" s="141">
        <v>0</v>
      </c>
      <c r="T121" s="142">
        <f>S121*H121</f>
        <v>0</v>
      </c>
      <c r="AR121" s="143" t="s">
        <v>167</v>
      </c>
      <c r="AT121" s="143" t="s">
        <v>162</v>
      </c>
      <c r="AU121" s="143" t="s">
        <v>79</v>
      </c>
      <c r="AY121" s="18" t="s">
        <v>160</v>
      </c>
      <c r="BE121" s="144">
        <f>IF(N121="základní",J121,0)</f>
        <v>0</v>
      </c>
      <c r="BF121" s="144">
        <f>IF(N121="snížená",J121,0)</f>
        <v>0</v>
      </c>
      <c r="BG121" s="144">
        <f>IF(N121="zákl. přenesená",J121,0)</f>
        <v>0</v>
      </c>
      <c r="BH121" s="144">
        <f>IF(N121="sníž. přenesená",J121,0)</f>
        <v>0</v>
      </c>
      <c r="BI121" s="144">
        <f>IF(N121="nulová",J121,0)</f>
        <v>0</v>
      </c>
      <c r="BJ121" s="18" t="s">
        <v>77</v>
      </c>
      <c r="BK121" s="144">
        <f>ROUND(I121*H121,2)</f>
        <v>0</v>
      </c>
      <c r="BL121" s="18" t="s">
        <v>167</v>
      </c>
      <c r="BM121" s="143" t="s">
        <v>1002</v>
      </c>
    </row>
    <row r="122" spans="2:65" s="1" customFormat="1" ht="11.25">
      <c r="B122" s="33"/>
      <c r="D122" s="145" t="s">
        <v>169</v>
      </c>
      <c r="F122" s="146" t="s">
        <v>1003</v>
      </c>
      <c r="I122" s="147"/>
      <c r="L122" s="33"/>
      <c r="M122" s="148"/>
      <c r="T122" s="54"/>
      <c r="AT122" s="18" t="s">
        <v>169</v>
      </c>
      <c r="AU122" s="18" t="s">
        <v>79</v>
      </c>
    </row>
    <row r="123" spans="2:65" s="15" customFormat="1" ht="11.25">
      <c r="B123" s="180"/>
      <c r="D123" s="145" t="s">
        <v>171</v>
      </c>
      <c r="E123" s="181" t="s">
        <v>19</v>
      </c>
      <c r="F123" s="182" t="s">
        <v>1004</v>
      </c>
      <c r="H123" s="181" t="s">
        <v>19</v>
      </c>
      <c r="I123" s="183"/>
      <c r="L123" s="180"/>
      <c r="M123" s="184"/>
      <c r="T123" s="185"/>
      <c r="AT123" s="181" t="s">
        <v>171</v>
      </c>
      <c r="AU123" s="181" t="s">
        <v>79</v>
      </c>
      <c r="AV123" s="15" t="s">
        <v>77</v>
      </c>
      <c r="AW123" s="15" t="s">
        <v>31</v>
      </c>
      <c r="AX123" s="15" t="s">
        <v>69</v>
      </c>
      <c r="AY123" s="181" t="s">
        <v>160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344</v>
      </c>
      <c r="H124" s="152">
        <v>28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77</v>
      </c>
      <c r="AY124" s="150" t="s">
        <v>160</v>
      </c>
    </row>
    <row r="125" spans="2:65" s="1" customFormat="1" ht="16.5" customHeight="1">
      <c r="B125" s="33"/>
      <c r="C125" s="132" t="s">
        <v>221</v>
      </c>
      <c r="D125" s="132" t="s">
        <v>162</v>
      </c>
      <c r="E125" s="133" t="s">
        <v>618</v>
      </c>
      <c r="F125" s="134" t="s">
        <v>619</v>
      </c>
      <c r="G125" s="135" t="s">
        <v>187</v>
      </c>
      <c r="H125" s="136">
        <v>180.77</v>
      </c>
      <c r="I125" s="137"/>
      <c r="J125" s="138">
        <f>ROUND(I125*H125,2)</f>
        <v>0</v>
      </c>
      <c r="K125" s="134" t="s">
        <v>166</v>
      </c>
      <c r="L125" s="33"/>
      <c r="M125" s="139" t="s">
        <v>19</v>
      </c>
      <c r="N125" s="140" t="s">
        <v>40</v>
      </c>
      <c r="P125" s="141">
        <f>O125*H125</f>
        <v>0</v>
      </c>
      <c r="Q125" s="141">
        <v>0</v>
      </c>
      <c r="R125" s="141">
        <f>Q125*H125</f>
        <v>0</v>
      </c>
      <c r="S125" s="141">
        <v>0</v>
      </c>
      <c r="T125" s="142">
        <f>S125*H125</f>
        <v>0</v>
      </c>
      <c r="AR125" s="143" t="s">
        <v>167</v>
      </c>
      <c r="AT125" s="143" t="s">
        <v>162</v>
      </c>
      <c r="AU125" s="143" t="s">
        <v>79</v>
      </c>
      <c r="AY125" s="18" t="s">
        <v>160</v>
      </c>
      <c r="BE125" s="144">
        <f>IF(N125="základní",J125,0)</f>
        <v>0</v>
      </c>
      <c r="BF125" s="144">
        <f>IF(N125="snížená",J125,0)</f>
        <v>0</v>
      </c>
      <c r="BG125" s="144">
        <f>IF(N125="zákl. přenesená",J125,0)</f>
        <v>0</v>
      </c>
      <c r="BH125" s="144">
        <f>IF(N125="sníž. přenesená",J125,0)</f>
        <v>0</v>
      </c>
      <c r="BI125" s="144">
        <f>IF(N125="nulová",J125,0)</f>
        <v>0</v>
      </c>
      <c r="BJ125" s="18" t="s">
        <v>77</v>
      </c>
      <c r="BK125" s="144">
        <f>ROUND(I125*H125,2)</f>
        <v>0</v>
      </c>
      <c r="BL125" s="18" t="s">
        <v>167</v>
      </c>
      <c r="BM125" s="143" t="s">
        <v>1005</v>
      </c>
    </row>
    <row r="126" spans="2:65" s="1" customFormat="1" ht="19.5">
      <c r="B126" s="33"/>
      <c r="D126" s="145" t="s">
        <v>169</v>
      </c>
      <c r="F126" s="146" t="s">
        <v>621</v>
      </c>
      <c r="I126" s="147"/>
      <c r="L126" s="33"/>
      <c r="M126" s="148"/>
      <c r="T126" s="54"/>
      <c r="AT126" s="18" t="s">
        <v>169</v>
      </c>
      <c r="AU126" s="18" t="s">
        <v>79</v>
      </c>
    </row>
    <row r="127" spans="2:65" s="15" customFormat="1" ht="11.25">
      <c r="B127" s="180"/>
      <c r="D127" s="145" t="s">
        <v>171</v>
      </c>
      <c r="E127" s="181" t="s">
        <v>19</v>
      </c>
      <c r="F127" s="182" t="s">
        <v>1006</v>
      </c>
      <c r="H127" s="181" t="s">
        <v>19</v>
      </c>
      <c r="I127" s="183"/>
      <c r="L127" s="180"/>
      <c r="M127" s="184"/>
      <c r="T127" s="185"/>
      <c r="AT127" s="181" t="s">
        <v>171</v>
      </c>
      <c r="AU127" s="181" t="s">
        <v>79</v>
      </c>
      <c r="AV127" s="15" t="s">
        <v>77</v>
      </c>
      <c r="AW127" s="15" t="s">
        <v>31</v>
      </c>
      <c r="AX127" s="15" t="s">
        <v>69</v>
      </c>
      <c r="AY127" s="181" t="s">
        <v>160</v>
      </c>
    </row>
    <row r="128" spans="2:65" s="12" customFormat="1" ht="11.25">
      <c r="B128" s="149"/>
      <c r="D128" s="145" t="s">
        <v>171</v>
      </c>
      <c r="E128" s="150" t="s">
        <v>19</v>
      </c>
      <c r="F128" s="151" t="s">
        <v>1007</v>
      </c>
      <c r="H128" s="152">
        <v>180.77</v>
      </c>
      <c r="I128" s="153"/>
      <c r="L128" s="149"/>
      <c r="M128" s="154"/>
      <c r="T128" s="155"/>
      <c r="AT128" s="150" t="s">
        <v>171</v>
      </c>
      <c r="AU128" s="150" t="s">
        <v>79</v>
      </c>
      <c r="AV128" s="12" t="s">
        <v>79</v>
      </c>
      <c r="AW128" s="12" t="s">
        <v>31</v>
      </c>
      <c r="AX128" s="12" t="s">
        <v>77</v>
      </c>
      <c r="AY128" s="150" t="s">
        <v>160</v>
      </c>
    </row>
    <row r="129" spans="2:65" s="1" customFormat="1" ht="16.5" customHeight="1">
      <c r="B129" s="33"/>
      <c r="C129" s="132" t="s">
        <v>8</v>
      </c>
      <c r="D129" s="132" t="s">
        <v>162</v>
      </c>
      <c r="E129" s="133" t="s">
        <v>1008</v>
      </c>
      <c r="F129" s="134" t="s">
        <v>1009</v>
      </c>
      <c r="G129" s="135" t="s">
        <v>298</v>
      </c>
      <c r="H129" s="136">
        <v>44</v>
      </c>
      <c r="I129" s="137"/>
      <c r="J129" s="138">
        <f>ROUND(I129*H129,2)</f>
        <v>0</v>
      </c>
      <c r="K129" s="134" t="s">
        <v>166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167</v>
      </c>
      <c r="AT129" s="143" t="s">
        <v>162</v>
      </c>
      <c r="AU129" s="143" t="s">
        <v>79</v>
      </c>
      <c r="AY129" s="18" t="s">
        <v>160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77</v>
      </c>
      <c r="BK129" s="144">
        <f>ROUND(I129*H129,2)</f>
        <v>0</v>
      </c>
      <c r="BL129" s="18" t="s">
        <v>167</v>
      </c>
      <c r="BM129" s="143" t="s">
        <v>1010</v>
      </c>
    </row>
    <row r="130" spans="2:65" s="1" customFormat="1" ht="29.25">
      <c r="B130" s="33"/>
      <c r="D130" s="145" t="s">
        <v>169</v>
      </c>
      <c r="F130" s="146" t="s">
        <v>1011</v>
      </c>
      <c r="I130" s="147"/>
      <c r="L130" s="33"/>
      <c r="M130" s="148"/>
      <c r="T130" s="54"/>
      <c r="AT130" s="18" t="s">
        <v>169</v>
      </c>
      <c r="AU130" s="18" t="s">
        <v>79</v>
      </c>
    </row>
    <row r="131" spans="2:65" s="15" customFormat="1" ht="11.25">
      <c r="B131" s="180"/>
      <c r="D131" s="145" t="s">
        <v>171</v>
      </c>
      <c r="E131" s="181" t="s">
        <v>19</v>
      </c>
      <c r="F131" s="182" t="s">
        <v>1012</v>
      </c>
      <c r="H131" s="181" t="s">
        <v>19</v>
      </c>
      <c r="I131" s="183"/>
      <c r="L131" s="180"/>
      <c r="M131" s="184"/>
      <c r="T131" s="185"/>
      <c r="AT131" s="181" t="s">
        <v>171</v>
      </c>
      <c r="AU131" s="181" t="s">
        <v>79</v>
      </c>
      <c r="AV131" s="15" t="s">
        <v>77</v>
      </c>
      <c r="AW131" s="15" t="s">
        <v>31</v>
      </c>
      <c r="AX131" s="15" t="s">
        <v>69</v>
      </c>
      <c r="AY131" s="181" t="s">
        <v>160</v>
      </c>
    </row>
    <row r="132" spans="2:65" s="15" customFormat="1" ht="11.25">
      <c r="B132" s="180"/>
      <c r="D132" s="145" t="s">
        <v>171</v>
      </c>
      <c r="E132" s="181" t="s">
        <v>19</v>
      </c>
      <c r="F132" s="182" t="s">
        <v>1013</v>
      </c>
      <c r="H132" s="181" t="s">
        <v>19</v>
      </c>
      <c r="I132" s="183"/>
      <c r="L132" s="180"/>
      <c r="M132" s="184"/>
      <c r="T132" s="185"/>
      <c r="AT132" s="181" t="s">
        <v>171</v>
      </c>
      <c r="AU132" s="181" t="s">
        <v>79</v>
      </c>
      <c r="AV132" s="15" t="s">
        <v>77</v>
      </c>
      <c r="AW132" s="15" t="s">
        <v>31</v>
      </c>
      <c r="AX132" s="15" t="s">
        <v>69</v>
      </c>
      <c r="AY132" s="181" t="s">
        <v>160</v>
      </c>
    </row>
    <row r="133" spans="2:65" s="12" customFormat="1" ht="11.25">
      <c r="B133" s="149"/>
      <c r="D133" s="145" t="s">
        <v>171</v>
      </c>
      <c r="E133" s="150" t="s">
        <v>19</v>
      </c>
      <c r="F133" s="151" t="s">
        <v>259</v>
      </c>
      <c r="H133" s="152">
        <v>16</v>
      </c>
      <c r="I133" s="153"/>
      <c r="L133" s="149"/>
      <c r="M133" s="154"/>
      <c r="T133" s="155"/>
      <c r="AT133" s="150" t="s">
        <v>171</v>
      </c>
      <c r="AU133" s="150" t="s">
        <v>79</v>
      </c>
      <c r="AV133" s="12" t="s">
        <v>79</v>
      </c>
      <c r="AW133" s="12" t="s">
        <v>31</v>
      </c>
      <c r="AX133" s="12" t="s">
        <v>69</v>
      </c>
      <c r="AY133" s="150" t="s">
        <v>160</v>
      </c>
    </row>
    <row r="134" spans="2:65" s="15" customFormat="1" ht="11.25">
      <c r="B134" s="180"/>
      <c r="D134" s="145" t="s">
        <v>171</v>
      </c>
      <c r="E134" s="181" t="s">
        <v>19</v>
      </c>
      <c r="F134" s="182" t="s">
        <v>1014</v>
      </c>
      <c r="H134" s="181" t="s">
        <v>19</v>
      </c>
      <c r="I134" s="183"/>
      <c r="L134" s="180"/>
      <c r="M134" s="184"/>
      <c r="T134" s="185"/>
      <c r="AT134" s="181" t="s">
        <v>171</v>
      </c>
      <c r="AU134" s="181" t="s">
        <v>79</v>
      </c>
      <c r="AV134" s="15" t="s">
        <v>77</v>
      </c>
      <c r="AW134" s="15" t="s">
        <v>31</v>
      </c>
      <c r="AX134" s="15" t="s">
        <v>69</v>
      </c>
      <c r="AY134" s="181" t="s">
        <v>160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344</v>
      </c>
      <c r="H135" s="152">
        <v>28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69</v>
      </c>
      <c r="AY135" s="150" t="s">
        <v>160</v>
      </c>
    </row>
    <row r="136" spans="2:65" s="13" customFormat="1" ht="11.25">
      <c r="B136" s="156"/>
      <c r="D136" s="145" t="s">
        <v>171</v>
      </c>
      <c r="E136" s="157" t="s">
        <v>19</v>
      </c>
      <c r="F136" s="158" t="s">
        <v>184</v>
      </c>
      <c r="H136" s="159">
        <v>44</v>
      </c>
      <c r="I136" s="160"/>
      <c r="L136" s="156"/>
      <c r="M136" s="161"/>
      <c r="T136" s="162"/>
      <c r="AT136" s="157" t="s">
        <v>171</v>
      </c>
      <c r="AU136" s="157" t="s">
        <v>79</v>
      </c>
      <c r="AV136" s="13" t="s">
        <v>167</v>
      </c>
      <c r="AW136" s="13" t="s">
        <v>31</v>
      </c>
      <c r="AX136" s="13" t="s">
        <v>77</v>
      </c>
      <c r="AY136" s="157" t="s">
        <v>160</v>
      </c>
    </row>
    <row r="137" spans="2:65" s="1" customFormat="1" ht="16.5" customHeight="1">
      <c r="B137" s="33"/>
      <c r="C137" s="163" t="s">
        <v>238</v>
      </c>
      <c r="D137" s="163" t="s">
        <v>200</v>
      </c>
      <c r="E137" s="164" t="s">
        <v>1015</v>
      </c>
      <c r="F137" s="165" t="s">
        <v>1016</v>
      </c>
      <c r="G137" s="166" t="s">
        <v>203</v>
      </c>
      <c r="H137" s="167">
        <v>35.200000000000003</v>
      </c>
      <c r="I137" s="168"/>
      <c r="J137" s="169">
        <f>ROUND(I137*H137,2)</f>
        <v>0</v>
      </c>
      <c r="K137" s="165" t="s">
        <v>166</v>
      </c>
      <c r="L137" s="170"/>
      <c r="M137" s="171" t="s">
        <v>19</v>
      </c>
      <c r="N137" s="172" t="s">
        <v>40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204</v>
      </c>
      <c r="AT137" s="143" t="s">
        <v>200</v>
      </c>
      <c r="AU137" s="143" t="s">
        <v>79</v>
      </c>
      <c r="AY137" s="18" t="s">
        <v>160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77</v>
      </c>
      <c r="BK137" s="144">
        <f>ROUND(I137*H137,2)</f>
        <v>0</v>
      </c>
      <c r="BL137" s="18" t="s">
        <v>167</v>
      </c>
      <c r="BM137" s="143" t="s">
        <v>1017</v>
      </c>
    </row>
    <row r="138" spans="2:65" s="1" customFormat="1" ht="11.25">
      <c r="B138" s="33"/>
      <c r="D138" s="145" t="s">
        <v>169</v>
      </c>
      <c r="F138" s="146" t="s">
        <v>1016</v>
      </c>
      <c r="I138" s="147"/>
      <c r="L138" s="33"/>
      <c r="M138" s="148"/>
      <c r="T138" s="54"/>
      <c r="AT138" s="18" t="s">
        <v>169</v>
      </c>
      <c r="AU138" s="18" t="s">
        <v>79</v>
      </c>
    </row>
    <row r="139" spans="2:65" s="15" customFormat="1" ht="11.25">
      <c r="B139" s="180"/>
      <c r="D139" s="145" t="s">
        <v>171</v>
      </c>
      <c r="E139" s="181" t="s">
        <v>19</v>
      </c>
      <c r="F139" s="182" t="s">
        <v>1012</v>
      </c>
      <c r="H139" s="181" t="s">
        <v>19</v>
      </c>
      <c r="I139" s="183"/>
      <c r="L139" s="180"/>
      <c r="M139" s="184"/>
      <c r="T139" s="185"/>
      <c r="AT139" s="181" t="s">
        <v>171</v>
      </c>
      <c r="AU139" s="181" t="s">
        <v>79</v>
      </c>
      <c r="AV139" s="15" t="s">
        <v>77</v>
      </c>
      <c r="AW139" s="15" t="s">
        <v>31</v>
      </c>
      <c r="AX139" s="15" t="s">
        <v>69</v>
      </c>
      <c r="AY139" s="181" t="s">
        <v>160</v>
      </c>
    </row>
    <row r="140" spans="2:65" s="15" customFormat="1" ht="11.25">
      <c r="B140" s="180"/>
      <c r="D140" s="145" t="s">
        <v>171</v>
      </c>
      <c r="E140" s="181" t="s">
        <v>19</v>
      </c>
      <c r="F140" s="182" t="s">
        <v>1013</v>
      </c>
      <c r="H140" s="181" t="s">
        <v>19</v>
      </c>
      <c r="I140" s="183"/>
      <c r="L140" s="180"/>
      <c r="M140" s="184"/>
      <c r="T140" s="185"/>
      <c r="AT140" s="181" t="s">
        <v>171</v>
      </c>
      <c r="AU140" s="181" t="s">
        <v>79</v>
      </c>
      <c r="AV140" s="15" t="s">
        <v>77</v>
      </c>
      <c r="AW140" s="15" t="s">
        <v>31</v>
      </c>
      <c r="AX140" s="15" t="s">
        <v>69</v>
      </c>
      <c r="AY140" s="181" t="s">
        <v>160</v>
      </c>
    </row>
    <row r="141" spans="2:65" s="12" customFormat="1" ht="11.25">
      <c r="B141" s="149"/>
      <c r="D141" s="145" t="s">
        <v>171</v>
      </c>
      <c r="E141" s="150" t="s">
        <v>19</v>
      </c>
      <c r="F141" s="151" t="s">
        <v>1018</v>
      </c>
      <c r="H141" s="152">
        <v>12.8</v>
      </c>
      <c r="I141" s="153"/>
      <c r="L141" s="149"/>
      <c r="M141" s="154"/>
      <c r="T141" s="155"/>
      <c r="AT141" s="150" t="s">
        <v>171</v>
      </c>
      <c r="AU141" s="150" t="s">
        <v>79</v>
      </c>
      <c r="AV141" s="12" t="s">
        <v>79</v>
      </c>
      <c r="AW141" s="12" t="s">
        <v>31</v>
      </c>
      <c r="AX141" s="12" t="s">
        <v>69</v>
      </c>
      <c r="AY141" s="150" t="s">
        <v>160</v>
      </c>
    </row>
    <row r="142" spans="2:65" s="15" customFormat="1" ht="11.25">
      <c r="B142" s="180"/>
      <c r="D142" s="145" t="s">
        <v>171</v>
      </c>
      <c r="E142" s="181" t="s">
        <v>19</v>
      </c>
      <c r="F142" s="182" t="s">
        <v>1014</v>
      </c>
      <c r="H142" s="181" t="s">
        <v>19</v>
      </c>
      <c r="I142" s="183"/>
      <c r="L142" s="180"/>
      <c r="M142" s="184"/>
      <c r="T142" s="185"/>
      <c r="AT142" s="181" t="s">
        <v>171</v>
      </c>
      <c r="AU142" s="181" t="s">
        <v>79</v>
      </c>
      <c r="AV142" s="15" t="s">
        <v>77</v>
      </c>
      <c r="AW142" s="15" t="s">
        <v>31</v>
      </c>
      <c r="AX142" s="15" t="s">
        <v>69</v>
      </c>
      <c r="AY142" s="181" t="s">
        <v>160</v>
      </c>
    </row>
    <row r="143" spans="2:65" s="12" customFormat="1" ht="11.25">
      <c r="B143" s="149"/>
      <c r="D143" s="145" t="s">
        <v>171</v>
      </c>
      <c r="E143" s="150" t="s">
        <v>19</v>
      </c>
      <c r="F143" s="151" t="s">
        <v>1019</v>
      </c>
      <c r="H143" s="152">
        <v>22.4</v>
      </c>
      <c r="I143" s="153"/>
      <c r="L143" s="149"/>
      <c r="M143" s="154"/>
      <c r="T143" s="155"/>
      <c r="AT143" s="150" t="s">
        <v>171</v>
      </c>
      <c r="AU143" s="150" t="s">
        <v>79</v>
      </c>
      <c r="AV143" s="12" t="s">
        <v>79</v>
      </c>
      <c r="AW143" s="12" t="s">
        <v>31</v>
      </c>
      <c r="AX143" s="12" t="s">
        <v>69</v>
      </c>
      <c r="AY143" s="150" t="s">
        <v>160</v>
      </c>
    </row>
    <row r="144" spans="2:65" s="13" customFormat="1" ht="11.25">
      <c r="B144" s="156"/>
      <c r="D144" s="145" t="s">
        <v>171</v>
      </c>
      <c r="E144" s="157" t="s">
        <v>19</v>
      </c>
      <c r="F144" s="158" t="s">
        <v>184</v>
      </c>
      <c r="H144" s="159">
        <v>35.200000000000003</v>
      </c>
      <c r="I144" s="160"/>
      <c r="L144" s="156"/>
      <c r="M144" s="161"/>
      <c r="T144" s="162"/>
      <c r="AT144" s="157" t="s">
        <v>171</v>
      </c>
      <c r="AU144" s="157" t="s">
        <v>79</v>
      </c>
      <c r="AV144" s="13" t="s">
        <v>167</v>
      </c>
      <c r="AW144" s="13" t="s">
        <v>31</v>
      </c>
      <c r="AX144" s="13" t="s">
        <v>77</v>
      </c>
      <c r="AY144" s="157" t="s">
        <v>160</v>
      </c>
    </row>
    <row r="145" spans="2:65" s="1" customFormat="1" ht="21.75" customHeight="1">
      <c r="B145" s="33"/>
      <c r="C145" s="132" t="s">
        <v>245</v>
      </c>
      <c r="D145" s="132" t="s">
        <v>162</v>
      </c>
      <c r="E145" s="133" t="s">
        <v>1020</v>
      </c>
      <c r="F145" s="134" t="s">
        <v>1021</v>
      </c>
      <c r="G145" s="135" t="s">
        <v>187</v>
      </c>
      <c r="H145" s="136">
        <v>160.16999999999999</v>
      </c>
      <c r="I145" s="137"/>
      <c r="J145" s="138">
        <f>ROUND(I145*H145,2)</f>
        <v>0</v>
      </c>
      <c r="K145" s="134" t="s">
        <v>166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167</v>
      </c>
      <c r="AT145" s="143" t="s">
        <v>162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1022</v>
      </c>
    </row>
    <row r="146" spans="2:65" s="1" customFormat="1" ht="29.25">
      <c r="B146" s="33"/>
      <c r="D146" s="145" t="s">
        <v>169</v>
      </c>
      <c r="F146" s="146" t="s">
        <v>1023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" customFormat="1" ht="16.5" customHeight="1">
      <c r="B147" s="33"/>
      <c r="C147" s="163" t="s">
        <v>253</v>
      </c>
      <c r="D147" s="163" t="s">
        <v>200</v>
      </c>
      <c r="E147" s="164" t="s">
        <v>1024</v>
      </c>
      <c r="F147" s="165" t="s">
        <v>1025</v>
      </c>
      <c r="G147" s="166" t="s">
        <v>233</v>
      </c>
      <c r="H147" s="167">
        <v>28.887</v>
      </c>
      <c r="I147" s="168"/>
      <c r="J147" s="169">
        <f>ROUND(I147*H147,2)</f>
        <v>0</v>
      </c>
      <c r="K147" s="165" t="s">
        <v>166</v>
      </c>
      <c r="L147" s="170"/>
      <c r="M147" s="171" t="s">
        <v>19</v>
      </c>
      <c r="N147" s="172" t="s">
        <v>40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204</v>
      </c>
      <c r="AT147" s="143" t="s">
        <v>200</v>
      </c>
      <c r="AU147" s="143" t="s">
        <v>79</v>
      </c>
      <c r="AY147" s="18" t="s">
        <v>160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77</v>
      </c>
      <c r="BK147" s="144">
        <f>ROUND(I147*H147,2)</f>
        <v>0</v>
      </c>
      <c r="BL147" s="18" t="s">
        <v>167</v>
      </c>
      <c r="BM147" s="143" t="s">
        <v>1026</v>
      </c>
    </row>
    <row r="148" spans="2:65" s="1" customFormat="1" ht="11.25">
      <c r="B148" s="33"/>
      <c r="D148" s="145" t="s">
        <v>169</v>
      </c>
      <c r="F148" s="146" t="s">
        <v>1025</v>
      </c>
      <c r="I148" s="147"/>
      <c r="L148" s="33"/>
      <c r="M148" s="148"/>
      <c r="T148" s="54"/>
      <c r="AT148" s="18" t="s">
        <v>169</v>
      </c>
      <c r="AU148" s="18" t="s">
        <v>79</v>
      </c>
    </row>
    <row r="149" spans="2:65" s="1" customFormat="1" ht="16.5" customHeight="1">
      <c r="B149" s="33"/>
      <c r="C149" s="163" t="s">
        <v>259</v>
      </c>
      <c r="D149" s="163" t="s">
        <v>200</v>
      </c>
      <c r="E149" s="164" t="s">
        <v>1027</v>
      </c>
      <c r="F149" s="165" t="s">
        <v>1028</v>
      </c>
      <c r="G149" s="166" t="s">
        <v>233</v>
      </c>
      <c r="H149" s="167">
        <v>35.076999999999998</v>
      </c>
      <c r="I149" s="168"/>
      <c r="J149" s="169">
        <f>ROUND(I149*H149,2)</f>
        <v>0</v>
      </c>
      <c r="K149" s="165" t="s">
        <v>166</v>
      </c>
      <c r="L149" s="170"/>
      <c r="M149" s="171" t="s">
        <v>19</v>
      </c>
      <c r="N149" s="172" t="s">
        <v>40</v>
      </c>
      <c r="P149" s="141">
        <f>O149*H149</f>
        <v>0</v>
      </c>
      <c r="Q149" s="141">
        <v>0</v>
      </c>
      <c r="R149" s="141">
        <f>Q149*H149</f>
        <v>0</v>
      </c>
      <c r="S149" s="141">
        <v>0</v>
      </c>
      <c r="T149" s="142">
        <f>S149*H149</f>
        <v>0</v>
      </c>
      <c r="AR149" s="143" t="s">
        <v>204</v>
      </c>
      <c r="AT149" s="143" t="s">
        <v>200</v>
      </c>
      <c r="AU149" s="143" t="s">
        <v>79</v>
      </c>
      <c r="AY149" s="18" t="s">
        <v>160</v>
      </c>
      <c r="BE149" s="144">
        <f>IF(N149="základní",J149,0)</f>
        <v>0</v>
      </c>
      <c r="BF149" s="144">
        <f>IF(N149="snížená",J149,0)</f>
        <v>0</v>
      </c>
      <c r="BG149" s="144">
        <f>IF(N149="zákl. přenesená",J149,0)</f>
        <v>0</v>
      </c>
      <c r="BH149" s="144">
        <f>IF(N149="sníž. přenesená",J149,0)</f>
        <v>0</v>
      </c>
      <c r="BI149" s="144">
        <f>IF(N149="nulová",J149,0)</f>
        <v>0</v>
      </c>
      <c r="BJ149" s="18" t="s">
        <v>77</v>
      </c>
      <c r="BK149" s="144">
        <f>ROUND(I149*H149,2)</f>
        <v>0</v>
      </c>
      <c r="BL149" s="18" t="s">
        <v>167</v>
      </c>
      <c r="BM149" s="143" t="s">
        <v>1029</v>
      </c>
    </row>
    <row r="150" spans="2:65" s="1" customFormat="1" ht="11.25">
      <c r="B150" s="33"/>
      <c r="D150" s="145" t="s">
        <v>169</v>
      </c>
      <c r="F150" s="146" t="s">
        <v>1028</v>
      </c>
      <c r="I150" s="147"/>
      <c r="L150" s="33"/>
      <c r="M150" s="148"/>
      <c r="T150" s="54"/>
      <c r="AT150" s="18" t="s">
        <v>169</v>
      </c>
      <c r="AU150" s="18" t="s">
        <v>79</v>
      </c>
    </row>
    <row r="151" spans="2:65" s="1" customFormat="1" ht="16.5" customHeight="1">
      <c r="B151" s="33"/>
      <c r="C151" s="163" t="s">
        <v>265</v>
      </c>
      <c r="D151" s="163" t="s">
        <v>200</v>
      </c>
      <c r="E151" s="164" t="s">
        <v>1030</v>
      </c>
      <c r="F151" s="165" t="s">
        <v>1031</v>
      </c>
      <c r="G151" s="166" t="s">
        <v>233</v>
      </c>
      <c r="H151" s="167">
        <v>16.507000000000001</v>
      </c>
      <c r="I151" s="168"/>
      <c r="J151" s="169">
        <f>ROUND(I151*H151,2)</f>
        <v>0</v>
      </c>
      <c r="K151" s="165" t="s">
        <v>166</v>
      </c>
      <c r="L151" s="170"/>
      <c r="M151" s="171" t="s">
        <v>19</v>
      </c>
      <c r="N151" s="172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204</v>
      </c>
      <c r="AT151" s="143" t="s">
        <v>200</v>
      </c>
      <c r="AU151" s="143" t="s">
        <v>79</v>
      </c>
      <c r="AY151" s="18" t="s">
        <v>160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77</v>
      </c>
      <c r="BK151" s="144">
        <f>ROUND(I151*H151,2)</f>
        <v>0</v>
      </c>
      <c r="BL151" s="18" t="s">
        <v>167</v>
      </c>
      <c r="BM151" s="143" t="s">
        <v>1032</v>
      </c>
    </row>
    <row r="152" spans="2:65" s="1" customFormat="1" ht="11.25">
      <c r="B152" s="33"/>
      <c r="D152" s="145" t="s">
        <v>169</v>
      </c>
      <c r="F152" s="146" t="s">
        <v>1031</v>
      </c>
      <c r="I152" s="147"/>
      <c r="L152" s="33"/>
      <c r="M152" s="148"/>
      <c r="T152" s="54"/>
      <c r="AT152" s="18" t="s">
        <v>169</v>
      </c>
      <c r="AU152" s="18" t="s">
        <v>79</v>
      </c>
    </row>
    <row r="153" spans="2:65" s="1" customFormat="1" ht="16.5" customHeight="1">
      <c r="B153" s="33"/>
      <c r="C153" s="132" t="s">
        <v>273</v>
      </c>
      <c r="D153" s="132" t="s">
        <v>162</v>
      </c>
      <c r="E153" s="133" t="s">
        <v>1033</v>
      </c>
      <c r="F153" s="134" t="s">
        <v>1034</v>
      </c>
      <c r="G153" s="135" t="s">
        <v>298</v>
      </c>
      <c r="H153" s="136">
        <v>9</v>
      </c>
      <c r="I153" s="137"/>
      <c r="J153" s="138">
        <f>ROUND(I153*H153,2)</f>
        <v>0</v>
      </c>
      <c r="K153" s="134" t="s">
        <v>166</v>
      </c>
      <c r="L153" s="33"/>
      <c r="M153" s="139" t="s">
        <v>19</v>
      </c>
      <c r="N153" s="140" t="s">
        <v>40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167</v>
      </c>
      <c r="AT153" s="143" t="s">
        <v>162</v>
      </c>
      <c r="AU153" s="143" t="s">
        <v>79</v>
      </c>
      <c r="AY153" s="18" t="s">
        <v>160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77</v>
      </c>
      <c r="BK153" s="144">
        <f>ROUND(I153*H153,2)</f>
        <v>0</v>
      </c>
      <c r="BL153" s="18" t="s">
        <v>167</v>
      </c>
      <c r="BM153" s="143" t="s">
        <v>1035</v>
      </c>
    </row>
    <row r="154" spans="2:65" s="1" customFormat="1" ht="29.25">
      <c r="B154" s="33"/>
      <c r="D154" s="145" t="s">
        <v>169</v>
      </c>
      <c r="F154" s="146" t="s">
        <v>1036</v>
      </c>
      <c r="I154" s="147"/>
      <c r="L154" s="33"/>
      <c r="M154" s="148"/>
      <c r="T154" s="54"/>
      <c r="AT154" s="18" t="s">
        <v>169</v>
      </c>
      <c r="AU154" s="18" t="s">
        <v>79</v>
      </c>
    </row>
    <row r="155" spans="2:65" s="15" customFormat="1" ht="11.25">
      <c r="B155" s="180"/>
      <c r="D155" s="145" t="s">
        <v>171</v>
      </c>
      <c r="E155" s="181" t="s">
        <v>19</v>
      </c>
      <c r="F155" s="182" t="s">
        <v>1037</v>
      </c>
      <c r="H155" s="181" t="s">
        <v>19</v>
      </c>
      <c r="I155" s="183"/>
      <c r="L155" s="180"/>
      <c r="M155" s="184"/>
      <c r="T155" s="185"/>
      <c r="AT155" s="181" t="s">
        <v>171</v>
      </c>
      <c r="AU155" s="181" t="s">
        <v>79</v>
      </c>
      <c r="AV155" s="15" t="s">
        <v>77</v>
      </c>
      <c r="AW155" s="15" t="s">
        <v>31</v>
      </c>
      <c r="AX155" s="15" t="s">
        <v>69</v>
      </c>
      <c r="AY155" s="181" t="s">
        <v>160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211</v>
      </c>
      <c r="H156" s="152">
        <v>9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77</v>
      </c>
      <c r="AY156" s="150" t="s">
        <v>160</v>
      </c>
    </row>
    <row r="157" spans="2:65" s="1" customFormat="1" ht="16.5" customHeight="1">
      <c r="B157" s="33"/>
      <c r="C157" s="132" t="s">
        <v>279</v>
      </c>
      <c r="D157" s="132" t="s">
        <v>162</v>
      </c>
      <c r="E157" s="133" t="s">
        <v>663</v>
      </c>
      <c r="F157" s="134" t="s">
        <v>664</v>
      </c>
      <c r="G157" s="135" t="s">
        <v>298</v>
      </c>
      <c r="H157" s="136">
        <v>8.5</v>
      </c>
      <c r="I157" s="137"/>
      <c r="J157" s="138">
        <f>ROUND(I157*H157,2)</f>
        <v>0</v>
      </c>
      <c r="K157" s="134" t="s">
        <v>166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1038</v>
      </c>
    </row>
    <row r="158" spans="2:65" s="1" customFormat="1" ht="29.25">
      <c r="B158" s="33"/>
      <c r="D158" s="145" t="s">
        <v>169</v>
      </c>
      <c r="F158" s="146" t="s">
        <v>666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5" customFormat="1" ht="11.25">
      <c r="B159" s="180"/>
      <c r="D159" s="145" t="s">
        <v>171</v>
      </c>
      <c r="E159" s="181" t="s">
        <v>19</v>
      </c>
      <c r="F159" s="182" t="s">
        <v>1039</v>
      </c>
      <c r="H159" s="181" t="s">
        <v>19</v>
      </c>
      <c r="I159" s="183"/>
      <c r="L159" s="180"/>
      <c r="M159" s="184"/>
      <c r="T159" s="185"/>
      <c r="AT159" s="181" t="s">
        <v>171</v>
      </c>
      <c r="AU159" s="181" t="s">
        <v>79</v>
      </c>
      <c r="AV159" s="15" t="s">
        <v>77</v>
      </c>
      <c r="AW159" s="15" t="s">
        <v>31</v>
      </c>
      <c r="AX159" s="15" t="s">
        <v>69</v>
      </c>
      <c r="AY159" s="181" t="s">
        <v>160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1040</v>
      </c>
      <c r="H160" s="152">
        <v>8.5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77</v>
      </c>
      <c r="AY160" s="150" t="s">
        <v>160</v>
      </c>
    </row>
    <row r="161" spans="2:65" s="1" customFormat="1" ht="16.5" customHeight="1">
      <c r="B161" s="33"/>
      <c r="C161" s="163" t="s">
        <v>284</v>
      </c>
      <c r="D161" s="163" t="s">
        <v>200</v>
      </c>
      <c r="E161" s="164" t="s">
        <v>981</v>
      </c>
      <c r="F161" s="165" t="s">
        <v>982</v>
      </c>
      <c r="G161" s="166" t="s">
        <v>165</v>
      </c>
      <c r="H161" s="167">
        <v>0.51</v>
      </c>
      <c r="I161" s="168"/>
      <c r="J161" s="169">
        <f>ROUND(I161*H161,2)</f>
        <v>0</v>
      </c>
      <c r="K161" s="165" t="s">
        <v>166</v>
      </c>
      <c r="L161" s="170"/>
      <c r="M161" s="171" t="s">
        <v>19</v>
      </c>
      <c r="N161" s="172" t="s">
        <v>40</v>
      </c>
      <c r="P161" s="141">
        <f>O161*H161</f>
        <v>0</v>
      </c>
      <c r="Q161" s="141">
        <v>2.234</v>
      </c>
      <c r="R161" s="141">
        <f>Q161*H161</f>
        <v>1.13934</v>
      </c>
      <c r="S161" s="141">
        <v>0</v>
      </c>
      <c r="T161" s="142">
        <f>S161*H161</f>
        <v>0</v>
      </c>
      <c r="AR161" s="143" t="s">
        <v>204</v>
      </c>
      <c r="AT161" s="143" t="s">
        <v>200</v>
      </c>
      <c r="AU161" s="143" t="s">
        <v>79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1041</v>
      </c>
    </row>
    <row r="162" spans="2:65" s="1" customFormat="1" ht="11.25">
      <c r="B162" s="33"/>
      <c r="D162" s="145" t="s">
        <v>169</v>
      </c>
      <c r="F162" s="146" t="s">
        <v>982</v>
      </c>
      <c r="I162" s="147"/>
      <c r="L162" s="33"/>
      <c r="M162" s="148"/>
      <c r="T162" s="54"/>
      <c r="AT162" s="18" t="s">
        <v>169</v>
      </c>
      <c r="AU162" s="18" t="s">
        <v>79</v>
      </c>
    </row>
    <row r="163" spans="2:65" s="15" customFormat="1" ht="11.25">
      <c r="B163" s="180"/>
      <c r="D163" s="145" t="s">
        <v>171</v>
      </c>
      <c r="E163" s="181" t="s">
        <v>19</v>
      </c>
      <c r="F163" s="182" t="s">
        <v>1042</v>
      </c>
      <c r="H163" s="181" t="s">
        <v>19</v>
      </c>
      <c r="I163" s="183"/>
      <c r="L163" s="180"/>
      <c r="M163" s="184"/>
      <c r="T163" s="185"/>
      <c r="AT163" s="181" t="s">
        <v>171</v>
      </c>
      <c r="AU163" s="181" t="s">
        <v>79</v>
      </c>
      <c r="AV163" s="15" t="s">
        <v>77</v>
      </c>
      <c r="AW163" s="15" t="s">
        <v>31</v>
      </c>
      <c r="AX163" s="15" t="s">
        <v>69</v>
      </c>
      <c r="AY163" s="181" t="s">
        <v>160</v>
      </c>
    </row>
    <row r="164" spans="2:65" s="12" customFormat="1" ht="11.25">
      <c r="B164" s="149"/>
      <c r="D164" s="145" t="s">
        <v>171</v>
      </c>
      <c r="E164" s="150" t="s">
        <v>19</v>
      </c>
      <c r="F164" s="151" t="s">
        <v>1043</v>
      </c>
      <c r="H164" s="152">
        <v>0.51</v>
      </c>
      <c r="I164" s="153"/>
      <c r="L164" s="149"/>
      <c r="M164" s="154"/>
      <c r="T164" s="155"/>
      <c r="AT164" s="150" t="s">
        <v>171</v>
      </c>
      <c r="AU164" s="150" t="s">
        <v>79</v>
      </c>
      <c r="AV164" s="12" t="s">
        <v>79</v>
      </c>
      <c r="AW164" s="12" t="s">
        <v>31</v>
      </c>
      <c r="AX164" s="12" t="s">
        <v>77</v>
      </c>
      <c r="AY164" s="150" t="s">
        <v>160</v>
      </c>
    </row>
    <row r="165" spans="2:65" s="1" customFormat="1" ht="16.5" customHeight="1">
      <c r="B165" s="33"/>
      <c r="C165" s="163" t="s">
        <v>7</v>
      </c>
      <c r="D165" s="163" t="s">
        <v>200</v>
      </c>
      <c r="E165" s="164" t="s">
        <v>669</v>
      </c>
      <c r="F165" s="165" t="s">
        <v>670</v>
      </c>
      <c r="G165" s="166" t="s">
        <v>313</v>
      </c>
      <c r="H165" s="167">
        <v>8</v>
      </c>
      <c r="I165" s="168"/>
      <c r="J165" s="169">
        <f>ROUND(I165*H165,2)</f>
        <v>0</v>
      </c>
      <c r="K165" s="165" t="s">
        <v>166</v>
      </c>
      <c r="L165" s="170"/>
      <c r="M165" s="171" t="s">
        <v>19</v>
      </c>
      <c r="N165" s="172" t="s">
        <v>40</v>
      </c>
      <c r="P165" s="141">
        <f>O165*H165</f>
        <v>0</v>
      </c>
      <c r="Q165" s="141">
        <v>0</v>
      </c>
      <c r="R165" s="141">
        <f>Q165*H165</f>
        <v>0</v>
      </c>
      <c r="S165" s="141">
        <v>0</v>
      </c>
      <c r="T165" s="142">
        <f>S165*H165</f>
        <v>0</v>
      </c>
      <c r="AR165" s="143" t="s">
        <v>204</v>
      </c>
      <c r="AT165" s="143" t="s">
        <v>200</v>
      </c>
      <c r="AU165" s="143" t="s">
        <v>79</v>
      </c>
      <c r="AY165" s="18" t="s">
        <v>160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77</v>
      </c>
      <c r="BK165" s="144">
        <f>ROUND(I165*H165,2)</f>
        <v>0</v>
      </c>
      <c r="BL165" s="18" t="s">
        <v>167</v>
      </c>
      <c r="BM165" s="143" t="s">
        <v>1044</v>
      </c>
    </row>
    <row r="166" spans="2:65" s="1" customFormat="1" ht="11.25">
      <c r="B166" s="33"/>
      <c r="D166" s="145" t="s">
        <v>169</v>
      </c>
      <c r="F166" s="146" t="s">
        <v>670</v>
      </c>
      <c r="I166" s="147"/>
      <c r="L166" s="33"/>
      <c r="M166" s="148"/>
      <c r="T166" s="54"/>
      <c r="AT166" s="18" t="s">
        <v>169</v>
      </c>
      <c r="AU166" s="18" t="s">
        <v>79</v>
      </c>
    </row>
    <row r="167" spans="2:65" s="15" customFormat="1" ht="11.25">
      <c r="B167" s="180"/>
      <c r="D167" s="145" t="s">
        <v>171</v>
      </c>
      <c r="E167" s="181" t="s">
        <v>19</v>
      </c>
      <c r="F167" s="182" t="s">
        <v>1039</v>
      </c>
      <c r="H167" s="181" t="s">
        <v>19</v>
      </c>
      <c r="I167" s="183"/>
      <c r="L167" s="180"/>
      <c r="M167" s="184"/>
      <c r="T167" s="185"/>
      <c r="AT167" s="181" t="s">
        <v>171</v>
      </c>
      <c r="AU167" s="181" t="s">
        <v>79</v>
      </c>
      <c r="AV167" s="15" t="s">
        <v>77</v>
      </c>
      <c r="AW167" s="15" t="s">
        <v>31</v>
      </c>
      <c r="AX167" s="15" t="s">
        <v>69</v>
      </c>
      <c r="AY167" s="181" t="s">
        <v>160</v>
      </c>
    </row>
    <row r="168" spans="2:65" s="12" customFormat="1" ht="11.25">
      <c r="B168" s="149"/>
      <c r="D168" s="145" t="s">
        <v>171</v>
      </c>
      <c r="E168" s="150" t="s">
        <v>19</v>
      </c>
      <c r="F168" s="151" t="s">
        <v>204</v>
      </c>
      <c r="H168" s="152">
        <v>8</v>
      </c>
      <c r="I168" s="153"/>
      <c r="L168" s="149"/>
      <c r="M168" s="154"/>
      <c r="T168" s="155"/>
      <c r="AT168" s="150" t="s">
        <v>171</v>
      </c>
      <c r="AU168" s="150" t="s">
        <v>79</v>
      </c>
      <c r="AV168" s="12" t="s">
        <v>79</v>
      </c>
      <c r="AW168" s="12" t="s">
        <v>31</v>
      </c>
      <c r="AX168" s="12" t="s">
        <v>77</v>
      </c>
      <c r="AY168" s="150" t="s">
        <v>160</v>
      </c>
    </row>
    <row r="169" spans="2:65" s="1" customFormat="1" ht="16.5" customHeight="1">
      <c r="B169" s="33"/>
      <c r="C169" s="163" t="s">
        <v>301</v>
      </c>
      <c r="D169" s="163" t="s">
        <v>200</v>
      </c>
      <c r="E169" s="164" t="s">
        <v>1045</v>
      </c>
      <c r="F169" s="165" t="s">
        <v>1046</v>
      </c>
      <c r="G169" s="166" t="s">
        <v>313</v>
      </c>
      <c r="H169" s="167">
        <v>1</v>
      </c>
      <c r="I169" s="168"/>
      <c r="J169" s="169">
        <f>ROUND(I169*H169,2)</f>
        <v>0</v>
      </c>
      <c r="K169" s="165" t="s">
        <v>166</v>
      </c>
      <c r="L169" s="170"/>
      <c r="M169" s="171" t="s">
        <v>19</v>
      </c>
      <c r="N169" s="172" t="s">
        <v>40</v>
      </c>
      <c r="P169" s="141">
        <f>O169*H169</f>
        <v>0</v>
      </c>
      <c r="Q169" s="141">
        <v>0</v>
      </c>
      <c r="R169" s="141">
        <f>Q169*H169</f>
        <v>0</v>
      </c>
      <c r="S169" s="141">
        <v>0</v>
      </c>
      <c r="T169" s="142">
        <f>S169*H169</f>
        <v>0</v>
      </c>
      <c r="AR169" s="143" t="s">
        <v>204</v>
      </c>
      <c r="AT169" s="143" t="s">
        <v>200</v>
      </c>
      <c r="AU169" s="143" t="s">
        <v>79</v>
      </c>
      <c r="AY169" s="18" t="s">
        <v>160</v>
      </c>
      <c r="BE169" s="144">
        <f>IF(N169="základní",J169,0)</f>
        <v>0</v>
      </c>
      <c r="BF169" s="144">
        <f>IF(N169="snížená",J169,0)</f>
        <v>0</v>
      </c>
      <c r="BG169" s="144">
        <f>IF(N169="zákl. přenesená",J169,0)</f>
        <v>0</v>
      </c>
      <c r="BH169" s="144">
        <f>IF(N169="sníž. přenesená",J169,0)</f>
        <v>0</v>
      </c>
      <c r="BI169" s="144">
        <f>IF(N169="nulová",J169,0)</f>
        <v>0</v>
      </c>
      <c r="BJ169" s="18" t="s">
        <v>77</v>
      </c>
      <c r="BK169" s="144">
        <f>ROUND(I169*H169,2)</f>
        <v>0</v>
      </c>
      <c r="BL169" s="18" t="s">
        <v>167</v>
      </c>
      <c r="BM169" s="143" t="s">
        <v>1047</v>
      </c>
    </row>
    <row r="170" spans="2:65" s="1" customFormat="1" ht="11.25">
      <c r="B170" s="33"/>
      <c r="D170" s="145" t="s">
        <v>169</v>
      </c>
      <c r="F170" s="146" t="s">
        <v>1046</v>
      </c>
      <c r="I170" s="147"/>
      <c r="L170" s="33"/>
      <c r="M170" s="148"/>
      <c r="T170" s="54"/>
      <c r="AT170" s="18" t="s">
        <v>169</v>
      </c>
      <c r="AU170" s="18" t="s">
        <v>79</v>
      </c>
    </row>
    <row r="171" spans="2:65" s="15" customFormat="1" ht="11.25">
      <c r="B171" s="180"/>
      <c r="D171" s="145" t="s">
        <v>171</v>
      </c>
      <c r="E171" s="181" t="s">
        <v>19</v>
      </c>
      <c r="F171" s="182" t="s">
        <v>1039</v>
      </c>
      <c r="H171" s="181" t="s">
        <v>19</v>
      </c>
      <c r="I171" s="183"/>
      <c r="L171" s="180"/>
      <c r="M171" s="184"/>
      <c r="T171" s="185"/>
      <c r="AT171" s="181" t="s">
        <v>171</v>
      </c>
      <c r="AU171" s="181" t="s">
        <v>79</v>
      </c>
      <c r="AV171" s="15" t="s">
        <v>77</v>
      </c>
      <c r="AW171" s="15" t="s">
        <v>31</v>
      </c>
      <c r="AX171" s="15" t="s">
        <v>69</v>
      </c>
      <c r="AY171" s="181" t="s">
        <v>160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77</v>
      </c>
      <c r="H172" s="152">
        <v>1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77</v>
      </c>
      <c r="AY172" s="150" t="s">
        <v>160</v>
      </c>
    </row>
    <row r="173" spans="2:65" s="1" customFormat="1" ht="16.5" customHeight="1">
      <c r="B173" s="33"/>
      <c r="C173" s="132" t="s">
        <v>305</v>
      </c>
      <c r="D173" s="132" t="s">
        <v>162</v>
      </c>
      <c r="E173" s="133" t="s">
        <v>705</v>
      </c>
      <c r="F173" s="134" t="s">
        <v>706</v>
      </c>
      <c r="G173" s="135" t="s">
        <v>187</v>
      </c>
      <c r="H173" s="136">
        <v>139.55000000000001</v>
      </c>
      <c r="I173" s="137"/>
      <c r="J173" s="138">
        <f>ROUND(I173*H173,2)</f>
        <v>0</v>
      </c>
      <c r="K173" s="134" t="s">
        <v>166</v>
      </c>
      <c r="L173" s="33"/>
      <c r="M173" s="139" t="s">
        <v>19</v>
      </c>
      <c r="N173" s="140" t="s">
        <v>40</v>
      </c>
      <c r="P173" s="141">
        <f>O173*H173</f>
        <v>0</v>
      </c>
      <c r="Q173" s="141">
        <v>0</v>
      </c>
      <c r="R173" s="141">
        <f>Q173*H173</f>
        <v>0</v>
      </c>
      <c r="S173" s="141">
        <v>0</v>
      </c>
      <c r="T173" s="142">
        <f>S173*H173</f>
        <v>0</v>
      </c>
      <c r="AR173" s="143" t="s">
        <v>167</v>
      </c>
      <c r="AT173" s="143" t="s">
        <v>162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1048</v>
      </c>
    </row>
    <row r="174" spans="2:65" s="1" customFormat="1" ht="19.5">
      <c r="B174" s="33"/>
      <c r="D174" s="145" t="s">
        <v>169</v>
      </c>
      <c r="F174" s="146" t="s">
        <v>708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5" customFormat="1" ht="11.25">
      <c r="B175" s="180"/>
      <c r="D175" s="145" t="s">
        <v>171</v>
      </c>
      <c r="E175" s="181" t="s">
        <v>19</v>
      </c>
      <c r="F175" s="182" t="s">
        <v>1049</v>
      </c>
      <c r="H175" s="181" t="s">
        <v>19</v>
      </c>
      <c r="I175" s="183"/>
      <c r="L175" s="180"/>
      <c r="M175" s="184"/>
      <c r="T175" s="185"/>
      <c r="AT175" s="181" t="s">
        <v>171</v>
      </c>
      <c r="AU175" s="181" t="s">
        <v>79</v>
      </c>
      <c r="AV175" s="15" t="s">
        <v>77</v>
      </c>
      <c r="AW175" s="15" t="s">
        <v>31</v>
      </c>
      <c r="AX175" s="15" t="s">
        <v>69</v>
      </c>
      <c r="AY175" s="181" t="s">
        <v>160</v>
      </c>
    </row>
    <row r="176" spans="2:65" s="12" customFormat="1" ht="11.25">
      <c r="B176" s="149"/>
      <c r="D176" s="145" t="s">
        <v>171</v>
      </c>
      <c r="E176" s="150" t="s">
        <v>19</v>
      </c>
      <c r="F176" s="151" t="s">
        <v>1050</v>
      </c>
      <c r="H176" s="152">
        <v>139.55000000000001</v>
      </c>
      <c r="I176" s="153"/>
      <c r="L176" s="149"/>
      <c r="M176" s="154"/>
      <c r="T176" s="155"/>
      <c r="AT176" s="150" t="s">
        <v>171</v>
      </c>
      <c r="AU176" s="150" t="s">
        <v>79</v>
      </c>
      <c r="AV176" s="12" t="s">
        <v>79</v>
      </c>
      <c r="AW176" s="12" t="s">
        <v>31</v>
      </c>
      <c r="AX176" s="12" t="s">
        <v>77</v>
      </c>
      <c r="AY176" s="150" t="s">
        <v>160</v>
      </c>
    </row>
    <row r="177" spans="2:65" s="1" customFormat="1" ht="16.5" customHeight="1">
      <c r="B177" s="33"/>
      <c r="C177" s="163" t="s">
        <v>310</v>
      </c>
      <c r="D177" s="163" t="s">
        <v>200</v>
      </c>
      <c r="E177" s="164" t="s">
        <v>1051</v>
      </c>
      <c r="F177" s="165" t="s">
        <v>1052</v>
      </c>
      <c r="G177" s="166" t="s">
        <v>233</v>
      </c>
      <c r="H177" s="167">
        <v>33.707999999999998</v>
      </c>
      <c r="I177" s="168"/>
      <c r="J177" s="169">
        <f>ROUND(I177*H177,2)</f>
        <v>0</v>
      </c>
      <c r="K177" s="165" t="s">
        <v>166</v>
      </c>
      <c r="L177" s="170"/>
      <c r="M177" s="171" t="s">
        <v>19</v>
      </c>
      <c r="N177" s="172" t="s">
        <v>40</v>
      </c>
      <c r="P177" s="141">
        <f>O177*H177</f>
        <v>0</v>
      </c>
      <c r="Q177" s="141">
        <v>1</v>
      </c>
      <c r="R177" s="141">
        <f>Q177*H177</f>
        <v>33.707999999999998</v>
      </c>
      <c r="S177" s="141">
        <v>0</v>
      </c>
      <c r="T177" s="142">
        <f>S177*H177</f>
        <v>0</v>
      </c>
      <c r="AR177" s="143" t="s">
        <v>204</v>
      </c>
      <c r="AT177" s="143" t="s">
        <v>200</v>
      </c>
      <c r="AU177" s="143" t="s">
        <v>79</v>
      </c>
      <c r="AY177" s="18" t="s">
        <v>160</v>
      </c>
      <c r="BE177" s="144">
        <f>IF(N177="základní",J177,0)</f>
        <v>0</v>
      </c>
      <c r="BF177" s="144">
        <f>IF(N177="snížená",J177,0)</f>
        <v>0</v>
      </c>
      <c r="BG177" s="144">
        <f>IF(N177="zákl. přenesená",J177,0)</f>
        <v>0</v>
      </c>
      <c r="BH177" s="144">
        <f>IF(N177="sníž. přenesená",J177,0)</f>
        <v>0</v>
      </c>
      <c r="BI177" s="144">
        <f>IF(N177="nulová",J177,0)</f>
        <v>0</v>
      </c>
      <c r="BJ177" s="18" t="s">
        <v>77</v>
      </c>
      <c r="BK177" s="144">
        <f>ROUND(I177*H177,2)</f>
        <v>0</v>
      </c>
      <c r="BL177" s="18" t="s">
        <v>167</v>
      </c>
      <c r="BM177" s="143" t="s">
        <v>1053</v>
      </c>
    </row>
    <row r="178" spans="2:65" s="1" customFormat="1" ht="11.25">
      <c r="B178" s="33"/>
      <c r="D178" s="145" t="s">
        <v>169</v>
      </c>
      <c r="F178" s="146" t="s">
        <v>1052</v>
      </c>
      <c r="I178" s="147"/>
      <c r="L178" s="33"/>
      <c r="M178" s="148"/>
      <c r="T178" s="54"/>
      <c r="AT178" s="18" t="s">
        <v>169</v>
      </c>
      <c r="AU178" s="18" t="s">
        <v>79</v>
      </c>
    </row>
    <row r="179" spans="2:65" s="1" customFormat="1" ht="16.5" customHeight="1">
      <c r="B179" s="33"/>
      <c r="C179" s="132" t="s">
        <v>319</v>
      </c>
      <c r="D179" s="132" t="s">
        <v>162</v>
      </c>
      <c r="E179" s="133" t="s">
        <v>1054</v>
      </c>
      <c r="F179" s="134" t="s">
        <v>1055</v>
      </c>
      <c r="G179" s="135" t="s">
        <v>187</v>
      </c>
      <c r="H179" s="136">
        <v>7</v>
      </c>
      <c r="I179" s="137"/>
      <c r="J179" s="138">
        <f>ROUND(I179*H179,2)</f>
        <v>0</v>
      </c>
      <c r="K179" s="134" t="s">
        <v>19</v>
      </c>
      <c r="L179" s="33"/>
      <c r="M179" s="139" t="s">
        <v>19</v>
      </c>
      <c r="N179" s="140" t="s">
        <v>40</v>
      </c>
      <c r="P179" s="141">
        <f>O179*H179</f>
        <v>0</v>
      </c>
      <c r="Q179" s="141">
        <v>0</v>
      </c>
      <c r="R179" s="141">
        <f>Q179*H179</f>
        <v>0</v>
      </c>
      <c r="S179" s="141">
        <v>0</v>
      </c>
      <c r="T179" s="142">
        <f>S179*H179</f>
        <v>0</v>
      </c>
      <c r="AR179" s="143" t="s">
        <v>167</v>
      </c>
      <c r="AT179" s="143" t="s">
        <v>162</v>
      </c>
      <c r="AU179" s="143" t="s">
        <v>79</v>
      </c>
      <c r="AY179" s="18" t="s">
        <v>160</v>
      </c>
      <c r="BE179" s="144">
        <f>IF(N179="základní",J179,0)</f>
        <v>0</v>
      </c>
      <c r="BF179" s="144">
        <f>IF(N179="snížená",J179,0)</f>
        <v>0</v>
      </c>
      <c r="BG179" s="144">
        <f>IF(N179="zákl. přenesená",J179,0)</f>
        <v>0</v>
      </c>
      <c r="BH179" s="144">
        <f>IF(N179="sníž. přenesená",J179,0)</f>
        <v>0</v>
      </c>
      <c r="BI179" s="144">
        <f>IF(N179="nulová",J179,0)</f>
        <v>0</v>
      </c>
      <c r="BJ179" s="18" t="s">
        <v>77</v>
      </c>
      <c r="BK179" s="144">
        <f>ROUND(I179*H179,2)</f>
        <v>0</v>
      </c>
      <c r="BL179" s="18" t="s">
        <v>167</v>
      </c>
      <c r="BM179" s="143" t="s">
        <v>1056</v>
      </c>
    </row>
    <row r="180" spans="2:65" s="1" customFormat="1" ht="11.25">
      <c r="B180" s="33"/>
      <c r="D180" s="145" t="s">
        <v>169</v>
      </c>
      <c r="F180" s="146" t="s">
        <v>1055</v>
      </c>
      <c r="I180" s="147"/>
      <c r="L180" s="33"/>
      <c r="M180" s="148"/>
      <c r="T180" s="54"/>
      <c r="AT180" s="18" t="s">
        <v>169</v>
      </c>
      <c r="AU180" s="18" t="s">
        <v>79</v>
      </c>
    </row>
    <row r="181" spans="2:65" s="15" customFormat="1" ht="11.25">
      <c r="B181" s="180"/>
      <c r="D181" s="145" t="s">
        <v>171</v>
      </c>
      <c r="E181" s="181" t="s">
        <v>19</v>
      </c>
      <c r="F181" s="182" t="s">
        <v>1057</v>
      </c>
      <c r="H181" s="181" t="s">
        <v>19</v>
      </c>
      <c r="I181" s="183"/>
      <c r="L181" s="180"/>
      <c r="M181" s="184"/>
      <c r="T181" s="185"/>
      <c r="AT181" s="181" t="s">
        <v>171</v>
      </c>
      <c r="AU181" s="181" t="s">
        <v>79</v>
      </c>
      <c r="AV181" s="15" t="s">
        <v>77</v>
      </c>
      <c r="AW181" s="15" t="s">
        <v>31</v>
      </c>
      <c r="AX181" s="15" t="s">
        <v>69</v>
      </c>
      <c r="AY181" s="181" t="s">
        <v>160</v>
      </c>
    </row>
    <row r="182" spans="2:65" s="12" customFormat="1" ht="11.25">
      <c r="B182" s="149"/>
      <c r="D182" s="145" t="s">
        <v>171</v>
      </c>
      <c r="E182" s="150" t="s">
        <v>19</v>
      </c>
      <c r="F182" s="151" t="s">
        <v>199</v>
      </c>
      <c r="H182" s="152">
        <v>7</v>
      </c>
      <c r="I182" s="153"/>
      <c r="L182" s="149"/>
      <c r="M182" s="154"/>
      <c r="T182" s="155"/>
      <c r="AT182" s="150" t="s">
        <v>171</v>
      </c>
      <c r="AU182" s="150" t="s">
        <v>79</v>
      </c>
      <c r="AV182" s="12" t="s">
        <v>79</v>
      </c>
      <c r="AW182" s="12" t="s">
        <v>31</v>
      </c>
      <c r="AX182" s="12" t="s">
        <v>77</v>
      </c>
      <c r="AY182" s="150" t="s">
        <v>160</v>
      </c>
    </row>
    <row r="183" spans="2:65" s="1" customFormat="1" ht="16.5" customHeight="1">
      <c r="B183" s="33"/>
      <c r="C183" s="163" t="s">
        <v>324</v>
      </c>
      <c r="D183" s="163" t="s">
        <v>200</v>
      </c>
      <c r="E183" s="164" t="s">
        <v>1058</v>
      </c>
      <c r="F183" s="165" t="s">
        <v>1059</v>
      </c>
      <c r="G183" s="166" t="s">
        <v>233</v>
      </c>
      <c r="H183" s="167">
        <v>1.26</v>
      </c>
      <c r="I183" s="168"/>
      <c r="J183" s="169">
        <f>ROUND(I183*H183,2)</f>
        <v>0</v>
      </c>
      <c r="K183" s="165" t="s">
        <v>166</v>
      </c>
      <c r="L183" s="170"/>
      <c r="M183" s="171" t="s">
        <v>19</v>
      </c>
      <c r="N183" s="172" t="s">
        <v>40</v>
      </c>
      <c r="P183" s="141">
        <f>O183*H183</f>
        <v>0</v>
      </c>
      <c r="Q183" s="141">
        <v>1</v>
      </c>
      <c r="R183" s="141">
        <f>Q183*H183</f>
        <v>1.26</v>
      </c>
      <c r="S183" s="141">
        <v>0</v>
      </c>
      <c r="T183" s="142">
        <f>S183*H183</f>
        <v>0</v>
      </c>
      <c r="AR183" s="143" t="s">
        <v>204</v>
      </c>
      <c r="AT183" s="143" t="s">
        <v>200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1060</v>
      </c>
    </row>
    <row r="184" spans="2:65" s="1" customFormat="1" ht="11.25">
      <c r="B184" s="33"/>
      <c r="D184" s="145" t="s">
        <v>169</v>
      </c>
      <c r="F184" s="146" t="s">
        <v>1059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2" customFormat="1" ht="11.25">
      <c r="B185" s="149"/>
      <c r="D185" s="145" t="s">
        <v>171</v>
      </c>
      <c r="E185" s="150" t="s">
        <v>19</v>
      </c>
      <c r="F185" s="151" t="s">
        <v>1061</v>
      </c>
      <c r="H185" s="152">
        <v>1.26</v>
      </c>
      <c r="I185" s="153"/>
      <c r="L185" s="149"/>
      <c r="M185" s="154"/>
      <c r="T185" s="155"/>
      <c r="AT185" s="150" t="s">
        <v>171</v>
      </c>
      <c r="AU185" s="150" t="s">
        <v>79</v>
      </c>
      <c r="AV185" s="12" t="s">
        <v>79</v>
      </c>
      <c r="AW185" s="12" t="s">
        <v>31</v>
      </c>
      <c r="AX185" s="12" t="s">
        <v>77</v>
      </c>
      <c r="AY185" s="150" t="s">
        <v>160</v>
      </c>
    </row>
    <row r="186" spans="2:65" s="1" customFormat="1" ht="16.5" customHeight="1">
      <c r="B186" s="33"/>
      <c r="C186" s="132" t="s">
        <v>338</v>
      </c>
      <c r="D186" s="132" t="s">
        <v>162</v>
      </c>
      <c r="E186" s="133" t="s">
        <v>714</v>
      </c>
      <c r="F186" s="134" t="s">
        <v>1062</v>
      </c>
      <c r="G186" s="135" t="s">
        <v>187</v>
      </c>
      <c r="H186" s="136">
        <v>139.55000000000001</v>
      </c>
      <c r="I186" s="137"/>
      <c r="J186" s="138">
        <f>ROUND(I186*H186,2)</f>
        <v>0</v>
      </c>
      <c r="K186" s="134" t="s">
        <v>19</v>
      </c>
      <c r="L186" s="33"/>
      <c r="M186" s="139" t="s">
        <v>19</v>
      </c>
      <c r="N186" s="140" t="s">
        <v>40</v>
      </c>
      <c r="P186" s="141">
        <f>O186*H186</f>
        <v>0</v>
      </c>
      <c r="Q186" s="141">
        <v>0</v>
      </c>
      <c r="R186" s="141">
        <f>Q186*H186</f>
        <v>0</v>
      </c>
      <c r="S186" s="141">
        <v>0</v>
      </c>
      <c r="T186" s="142">
        <f>S186*H186</f>
        <v>0</v>
      </c>
      <c r="AR186" s="143" t="s">
        <v>167</v>
      </c>
      <c r="AT186" s="143" t="s">
        <v>162</v>
      </c>
      <c r="AU186" s="143" t="s">
        <v>79</v>
      </c>
      <c r="AY186" s="18" t="s">
        <v>160</v>
      </c>
      <c r="BE186" s="144">
        <f>IF(N186="základní",J186,0)</f>
        <v>0</v>
      </c>
      <c r="BF186" s="144">
        <f>IF(N186="snížená",J186,0)</f>
        <v>0</v>
      </c>
      <c r="BG186" s="144">
        <f>IF(N186="zákl. přenesená",J186,0)</f>
        <v>0</v>
      </c>
      <c r="BH186" s="144">
        <f>IF(N186="sníž. přenesená",J186,0)</f>
        <v>0</v>
      </c>
      <c r="BI186" s="144">
        <f>IF(N186="nulová",J186,0)</f>
        <v>0</v>
      </c>
      <c r="BJ186" s="18" t="s">
        <v>77</v>
      </c>
      <c r="BK186" s="144">
        <f>ROUND(I186*H186,2)</f>
        <v>0</v>
      </c>
      <c r="BL186" s="18" t="s">
        <v>167</v>
      </c>
      <c r="BM186" s="143" t="s">
        <v>1063</v>
      </c>
    </row>
    <row r="187" spans="2:65" s="1" customFormat="1" ht="11.25">
      <c r="B187" s="33"/>
      <c r="D187" s="145" t="s">
        <v>169</v>
      </c>
      <c r="F187" s="146" t="s">
        <v>1062</v>
      </c>
      <c r="I187" s="147"/>
      <c r="L187" s="33"/>
      <c r="M187" s="148"/>
      <c r="T187" s="54"/>
      <c r="AT187" s="18" t="s">
        <v>169</v>
      </c>
      <c r="AU187" s="18" t="s">
        <v>79</v>
      </c>
    </row>
    <row r="188" spans="2:65" s="15" customFormat="1" ht="11.25">
      <c r="B188" s="180"/>
      <c r="D188" s="145" t="s">
        <v>171</v>
      </c>
      <c r="E188" s="181" t="s">
        <v>19</v>
      </c>
      <c r="F188" s="182" t="s">
        <v>1064</v>
      </c>
      <c r="H188" s="181" t="s">
        <v>19</v>
      </c>
      <c r="I188" s="183"/>
      <c r="L188" s="180"/>
      <c r="M188" s="184"/>
      <c r="T188" s="185"/>
      <c r="AT188" s="181" t="s">
        <v>171</v>
      </c>
      <c r="AU188" s="181" t="s">
        <v>79</v>
      </c>
      <c r="AV188" s="15" t="s">
        <v>77</v>
      </c>
      <c r="AW188" s="15" t="s">
        <v>31</v>
      </c>
      <c r="AX188" s="15" t="s">
        <v>69</v>
      </c>
      <c r="AY188" s="181" t="s">
        <v>160</v>
      </c>
    </row>
    <row r="189" spans="2:65" s="12" customFormat="1" ht="11.25">
      <c r="B189" s="149"/>
      <c r="D189" s="145" t="s">
        <v>171</v>
      </c>
      <c r="E189" s="150" t="s">
        <v>19</v>
      </c>
      <c r="F189" s="151" t="s">
        <v>1050</v>
      </c>
      <c r="H189" s="152">
        <v>139.55000000000001</v>
      </c>
      <c r="I189" s="153"/>
      <c r="L189" s="149"/>
      <c r="M189" s="154"/>
      <c r="T189" s="155"/>
      <c r="AT189" s="150" t="s">
        <v>171</v>
      </c>
      <c r="AU189" s="150" t="s">
        <v>79</v>
      </c>
      <c r="AV189" s="12" t="s">
        <v>79</v>
      </c>
      <c r="AW189" s="12" t="s">
        <v>31</v>
      </c>
      <c r="AX189" s="12" t="s">
        <v>77</v>
      </c>
      <c r="AY189" s="150" t="s">
        <v>160</v>
      </c>
    </row>
    <row r="190" spans="2:65" s="1" customFormat="1" ht="16.5" customHeight="1">
      <c r="B190" s="33"/>
      <c r="C190" s="163" t="s">
        <v>344</v>
      </c>
      <c r="D190" s="163" t="s">
        <v>200</v>
      </c>
      <c r="E190" s="164" t="s">
        <v>1065</v>
      </c>
      <c r="F190" s="165" t="s">
        <v>1066</v>
      </c>
      <c r="G190" s="166" t="s">
        <v>233</v>
      </c>
      <c r="H190" s="167">
        <v>55.280999999999999</v>
      </c>
      <c r="I190" s="168"/>
      <c r="J190" s="169">
        <f>ROUND(I190*H190,2)</f>
        <v>0</v>
      </c>
      <c r="K190" s="165" t="s">
        <v>166</v>
      </c>
      <c r="L190" s="170"/>
      <c r="M190" s="171" t="s">
        <v>19</v>
      </c>
      <c r="N190" s="172" t="s">
        <v>40</v>
      </c>
      <c r="P190" s="141">
        <f>O190*H190</f>
        <v>0</v>
      </c>
      <c r="Q190" s="141">
        <v>1</v>
      </c>
      <c r="R190" s="141">
        <f>Q190*H190</f>
        <v>55.280999999999999</v>
      </c>
      <c r="S190" s="141">
        <v>0</v>
      </c>
      <c r="T190" s="142">
        <f>S190*H190</f>
        <v>0</v>
      </c>
      <c r="AR190" s="143" t="s">
        <v>204</v>
      </c>
      <c r="AT190" s="143" t="s">
        <v>200</v>
      </c>
      <c r="AU190" s="143" t="s">
        <v>79</v>
      </c>
      <c r="AY190" s="18" t="s">
        <v>160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77</v>
      </c>
      <c r="BK190" s="144">
        <f>ROUND(I190*H190,2)</f>
        <v>0</v>
      </c>
      <c r="BL190" s="18" t="s">
        <v>167</v>
      </c>
      <c r="BM190" s="143" t="s">
        <v>1067</v>
      </c>
    </row>
    <row r="191" spans="2:65" s="1" customFormat="1" ht="11.25">
      <c r="B191" s="33"/>
      <c r="D191" s="145" t="s">
        <v>169</v>
      </c>
      <c r="F191" s="146" t="s">
        <v>1066</v>
      </c>
      <c r="I191" s="147"/>
      <c r="L191" s="33"/>
      <c r="M191" s="148"/>
      <c r="T191" s="54"/>
      <c r="AT191" s="18" t="s">
        <v>169</v>
      </c>
      <c r="AU191" s="18" t="s">
        <v>79</v>
      </c>
    </row>
    <row r="192" spans="2:65" s="1" customFormat="1" ht="16.5" customHeight="1">
      <c r="B192" s="33"/>
      <c r="C192" s="132" t="s">
        <v>357</v>
      </c>
      <c r="D192" s="132" t="s">
        <v>162</v>
      </c>
      <c r="E192" s="133" t="s">
        <v>1068</v>
      </c>
      <c r="F192" s="134" t="s">
        <v>1069</v>
      </c>
      <c r="G192" s="135" t="s">
        <v>165</v>
      </c>
      <c r="H192" s="136">
        <v>57.052999999999997</v>
      </c>
      <c r="I192" s="137"/>
      <c r="J192" s="138">
        <f>ROUND(I192*H192,2)</f>
        <v>0</v>
      </c>
      <c r="K192" s="134" t="s">
        <v>166</v>
      </c>
      <c r="L192" s="33"/>
      <c r="M192" s="139" t="s">
        <v>19</v>
      </c>
      <c r="N192" s="140" t="s">
        <v>40</v>
      </c>
      <c r="P192" s="141">
        <f>O192*H192</f>
        <v>0</v>
      </c>
      <c r="Q192" s="141">
        <v>0</v>
      </c>
      <c r="R192" s="141">
        <f>Q192*H192</f>
        <v>0</v>
      </c>
      <c r="S192" s="141">
        <v>0</v>
      </c>
      <c r="T192" s="142">
        <f>S192*H192</f>
        <v>0</v>
      </c>
      <c r="AR192" s="143" t="s">
        <v>167</v>
      </c>
      <c r="AT192" s="143" t="s">
        <v>162</v>
      </c>
      <c r="AU192" s="143" t="s">
        <v>79</v>
      </c>
      <c r="AY192" s="18" t="s">
        <v>160</v>
      </c>
      <c r="BE192" s="144">
        <f>IF(N192="základní",J192,0)</f>
        <v>0</v>
      </c>
      <c r="BF192" s="144">
        <f>IF(N192="snížená",J192,0)</f>
        <v>0</v>
      </c>
      <c r="BG192" s="144">
        <f>IF(N192="zákl. přenesená",J192,0)</f>
        <v>0</v>
      </c>
      <c r="BH192" s="144">
        <f>IF(N192="sníž. přenesená",J192,0)</f>
        <v>0</v>
      </c>
      <c r="BI192" s="144">
        <f>IF(N192="nulová",J192,0)</f>
        <v>0</v>
      </c>
      <c r="BJ192" s="18" t="s">
        <v>77</v>
      </c>
      <c r="BK192" s="144">
        <f>ROUND(I192*H192,2)</f>
        <v>0</v>
      </c>
      <c r="BL192" s="18" t="s">
        <v>167</v>
      </c>
      <c r="BM192" s="143" t="s">
        <v>1070</v>
      </c>
    </row>
    <row r="193" spans="2:65" s="1" customFormat="1" ht="19.5">
      <c r="B193" s="33"/>
      <c r="D193" s="145" t="s">
        <v>169</v>
      </c>
      <c r="F193" s="146" t="s">
        <v>1071</v>
      </c>
      <c r="I193" s="147"/>
      <c r="L193" s="33"/>
      <c r="M193" s="148"/>
      <c r="T193" s="54"/>
      <c r="AT193" s="18" t="s">
        <v>169</v>
      </c>
      <c r="AU193" s="18" t="s">
        <v>79</v>
      </c>
    </row>
    <row r="194" spans="2:65" s="15" customFormat="1" ht="11.25">
      <c r="B194" s="180"/>
      <c r="D194" s="145" t="s">
        <v>171</v>
      </c>
      <c r="E194" s="181" t="s">
        <v>19</v>
      </c>
      <c r="F194" s="182" t="s">
        <v>1072</v>
      </c>
      <c r="H194" s="181" t="s">
        <v>19</v>
      </c>
      <c r="I194" s="183"/>
      <c r="L194" s="180"/>
      <c r="M194" s="184"/>
      <c r="T194" s="185"/>
      <c r="AT194" s="181" t="s">
        <v>171</v>
      </c>
      <c r="AU194" s="181" t="s">
        <v>79</v>
      </c>
      <c r="AV194" s="15" t="s">
        <v>77</v>
      </c>
      <c r="AW194" s="15" t="s">
        <v>31</v>
      </c>
      <c r="AX194" s="15" t="s">
        <v>69</v>
      </c>
      <c r="AY194" s="181" t="s">
        <v>160</v>
      </c>
    </row>
    <row r="195" spans="2:65" s="12" customFormat="1" ht="11.25">
      <c r="B195" s="149"/>
      <c r="D195" s="145" t="s">
        <v>171</v>
      </c>
      <c r="E195" s="150" t="s">
        <v>19</v>
      </c>
      <c r="F195" s="151" t="s">
        <v>1073</v>
      </c>
      <c r="H195" s="152">
        <v>56.052999999999997</v>
      </c>
      <c r="I195" s="153"/>
      <c r="L195" s="149"/>
      <c r="M195" s="154"/>
      <c r="T195" s="155"/>
      <c r="AT195" s="150" t="s">
        <v>171</v>
      </c>
      <c r="AU195" s="150" t="s">
        <v>79</v>
      </c>
      <c r="AV195" s="12" t="s">
        <v>79</v>
      </c>
      <c r="AW195" s="12" t="s">
        <v>31</v>
      </c>
      <c r="AX195" s="12" t="s">
        <v>69</v>
      </c>
      <c r="AY195" s="150" t="s">
        <v>160</v>
      </c>
    </row>
    <row r="196" spans="2:65" s="15" customFormat="1" ht="11.25">
      <c r="B196" s="180"/>
      <c r="D196" s="145" t="s">
        <v>171</v>
      </c>
      <c r="E196" s="181" t="s">
        <v>19</v>
      </c>
      <c r="F196" s="182" t="s">
        <v>1074</v>
      </c>
      <c r="H196" s="181" t="s">
        <v>19</v>
      </c>
      <c r="I196" s="183"/>
      <c r="L196" s="180"/>
      <c r="M196" s="184"/>
      <c r="T196" s="185"/>
      <c r="AT196" s="181" t="s">
        <v>171</v>
      </c>
      <c r="AU196" s="181" t="s">
        <v>79</v>
      </c>
      <c r="AV196" s="15" t="s">
        <v>77</v>
      </c>
      <c r="AW196" s="15" t="s">
        <v>31</v>
      </c>
      <c r="AX196" s="15" t="s">
        <v>69</v>
      </c>
      <c r="AY196" s="181" t="s">
        <v>160</v>
      </c>
    </row>
    <row r="197" spans="2:65" s="12" customFormat="1" ht="11.25">
      <c r="B197" s="149"/>
      <c r="D197" s="145" t="s">
        <v>171</v>
      </c>
      <c r="E197" s="150" t="s">
        <v>19</v>
      </c>
      <c r="F197" s="151" t="s">
        <v>77</v>
      </c>
      <c r="H197" s="152">
        <v>1</v>
      </c>
      <c r="I197" s="153"/>
      <c r="L197" s="149"/>
      <c r="M197" s="154"/>
      <c r="T197" s="155"/>
      <c r="AT197" s="150" t="s">
        <v>171</v>
      </c>
      <c r="AU197" s="150" t="s">
        <v>79</v>
      </c>
      <c r="AV197" s="12" t="s">
        <v>79</v>
      </c>
      <c r="AW197" s="12" t="s">
        <v>31</v>
      </c>
      <c r="AX197" s="12" t="s">
        <v>69</v>
      </c>
      <c r="AY197" s="150" t="s">
        <v>160</v>
      </c>
    </row>
    <row r="198" spans="2:65" s="13" customFormat="1" ht="11.25">
      <c r="B198" s="156"/>
      <c r="D198" s="145" t="s">
        <v>171</v>
      </c>
      <c r="E198" s="157" t="s">
        <v>19</v>
      </c>
      <c r="F198" s="158" t="s">
        <v>184</v>
      </c>
      <c r="H198" s="159">
        <v>57.052999999999997</v>
      </c>
      <c r="I198" s="160"/>
      <c r="L198" s="156"/>
      <c r="M198" s="161"/>
      <c r="T198" s="162"/>
      <c r="AT198" s="157" t="s">
        <v>171</v>
      </c>
      <c r="AU198" s="157" t="s">
        <v>79</v>
      </c>
      <c r="AV198" s="13" t="s">
        <v>167</v>
      </c>
      <c r="AW198" s="13" t="s">
        <v>31</v>
      </c>
      <c r="AX198" s="13" t="s">
        <v>77</v>
      </c>
      <c r="AY198" s="157" t="s">
        <v>160</v>
      </c>
    </row>
    <row r="199" spans="2:65" s="1" customFormat="1" ht="16.5" customHeight="1">
      <c r="B199" s="33"/>
      <c r="C199" s="132" t="s">
        <v>363</v>
      </c>
      <c r="D199" s="132" t="s">
        <v>162</v>
      </c>
      <c r="E199" s="133" t="s">
        <v>1075</v>
      </c>
      <c r="F199" s="134" t="s">
        <v>1076</v>
      </c>
      <c r="G199" s="135" t="s">
        <v>187</v>
      </c>
      <c r="H199" s="136">
        <v>139.55000000000001</v>
      </c>
      <c r="I199" s="137"/>
      <c r="J199" s="138">
        <f>ROUND(I199*H199,2)</f>
        <v>0</v>
      </c>
      <c r="K199" s="134" t="s">
        <v>166</v>
      </c>
      <c r="L199" s="33"/>
      <c r="M199" s="139" t="s">
        <v>19</v>
      </c>
      <c r="N199" s="140" t="s">
        <v>40</v>
      </c>
      <c r="P199" s="141">
        <f>O199*H199</f>
        <v>0</v>
      </c>
      <c r="Q199" s="141">
        <v>0</v>
      </c>
      <c r="R199" s="141">
        <f>Q199*H199</f>
        <v>0</v>
      </c>
      <c r="S199" s="141">
        <v>0</v>
      </c>
      <c r="T199" s="142">
        <f>S199*H199</f>
        <v>0</v>
      </c>
      <c r="AR199" s="143" t="s">
        <v>167</v>
      </c>
      <c r="AT199" s="143" t="s">
        <v>162</v>
      </c>
      <c r="AU199" s="143" t="s">
        <v>79</v>
      </c>
      <c r="AY199" s="18" t="s">
        <v>160</v>
      </c>
      <c r="BE199" s="144">
        <f>IF(N199="základní",J199,0)</f>
        <v>0</v>
      </c>
      <c r="BF199" s="144">
        <f>IF(N199="snížená",J199,0)</f>
        <v>0</v>
      </c>
      <c r="BG199" s="144">
        <f>IF(N199="zákl. přenesená",J199,0)</f>
        <v>0</v>
      </c>
      <c r="BH199" s="144">
        <f>IF(N199="sníž. přenesená",J199,0)</f>
        <v>0</v>
      </c>
      <c r="BI199" s="144">
        <f>IF(N199="nulová",J199,0)</f>
        <v>0</v>
      </c>
      <c r="BJ199" s="18" t="s">
        <v>77</v>
      </c>
      <c r="BK199" s="144">
        <f>ROUND(I199*H199,2)</f>
        <v>0</v>
      </c>
      <c r="BL199" s="18" t="s">
        <v>167</v>
      </c>
      <c r="BM199" s="143" t="s">
        <v>1077</v>
      </c>
    </row>
    <row r="200" spans="2:65" s="1" customFormat="1" ht="19.5">
      <c r="B200" s="33"/>
      <c r="D200" s="145" t="s">
        <v>169</v>
      </c>
      <c r="F200" s="146" t="s">
        <v>1078</v>
      </c>
      <c r="I200" s="147"/>
      <c r="L200" s="33"/>
      <c r="M200" s="148"/>
      <c r="T200" s="54"/>
      <c r="AT200" s="18" t="s">
        <v>169</v>
      </c>
      <c r="AU200" s="18" t="s">
        <v>79</v>
      </c>
    </row>
    <row r="201" spans="2:65" s="15" customFormat="1" ht="11.25">
      <c r="B201" s="180"/>
      <c r="D201" s="145" t="s">
        <v>171</v>
      </c>
      <c r="E201" s="181" t="s">
        <v>19</v>
      </c>
      <c r="F201" s="182" t="s">
        <v>1079</v>
      </c>
      <c r="H201" s="181" t="s">
        <v>19</v>
      </c>
      <c r="I201" s="183"/>
      <c r="L201" s="180"/>
      <c r="M201" s="184"/>
      <c r="T201" s="185"/>
      <c r="AT201" s="181" t="s">
        <v>171</v>
      </c>
      <c r="AU201" s="181" t="s">
        <v>79</v>
      </c>
      <c r="AV201" s="15" t="s">
        <v>77</v>
      </c>
      <c r="AW201" s="15" t="s">
        <v>31</v>
      </c>
      <c r="AX201" s="15" t="s">
        <v>69</v>
      </c>
      <c r="AY201" s="181" t="s">
        <v>160</v>
      </c>
    </row>
    <row r="202" spans="2:65" s="12" customFormat="1" ht="11.25">
      <c r="B202" s="149"/>
      <c r="D202" s="145" t="s">
        <v>171</v>
      </c>
      <c r="E202" s="150" t="s">
        <v>19</v>
      </c>
      <c r="F202" s="151" t="s">
        <v>1050</v>
      </c>
      <c r="H202" s="152">
        <v>139.55000000000001</v>
      </c>
      <c r="I202" s="153"/>
      <c r="L202" s="149"/>
      <c r="M202" s="154"/>
      <c r="T202" s="155"/>
      <c r="AT202" s="150" t="s">
        <v>171</v>
      </c>
      <c r="AU202" s="150" t="s">
        <v>79</v>
      </c>
      <c r="AV202" s="12" t="s">
        <v>79</v>
      </c>
      <c r="AW202" s="12" t="s">
        <v>31</v>
      </c>
      <c r="AX202" s="12" t="s">
        <v>77</v>
      </c>
      <c r="AY202" s="150" t="s">
        <v>160</v>
      </c>
    </row>
    <row r="203" spans="2:65" s="11" customFormat="1" ht="25.9" customHeight="1">
      <c r="B203" s="120"/>
      <c r="D203" s="121" t="s">
        <v>68</v>
      </c>
      <c r="E203" s="122" t="s">
        <v>540</v>
      </c>
      <c r="F203" s="122" t="s">
        <v>541</v>
      </c>
      <c r="I203" s="123"/>
      <c r="J203" s="124">
        <f>BK203</f>
        <v>0</v>
      </c>
      <c r="L203" s="120"/>
      <c r="M203" s="125"/>
      <c r="P203" s="126">
        <f>SUM(P204:P279)</f>
        <v>0</v>
      </c>
      <c r="R203" s="126">
        <f>SUM(R204:R279)</f>
        <v>0</v>
      </c>
      <c r="T203" s="127">
        <f>SUM(T204:T279)</f>
        <v>0</v>
      </c>
      <c r="AR203" s="121" t="s">
        <v>167</v>
      </c>
      <c r="AT203" s="128" t="s">
        <v>68</v>
      </c>
      <c r="AU203" s="128" t="s">
        <v>69</v>
      </c>
      <c r="AY203" s="121" t="s">
        <v>160</v>
      </c>
      <c r="BK203" s="129">
        <f>SUM(BK204:BK279)</f>
        <v>0</v>
      </c>
    </row>
    <row r="204" spans="2:65" s="1" customFormat="1" ht="24.2" customHeight="1">
      <c r="B204" s="33"/>
      <c r="C204" s="132" t="s">
        <v>373</v>
      </c>
      <c r="D204" s="132" t="s">
        <v>162</v>
      </c>
      <c r="E204" s="133" t="s">
        <v>266</v>
      </c>
      <c r="F204" s="134" t="s">
        <v>267</v>
      </c>
      <c r="G204" s="135" t="s">
        <v>233</v>
      </c>
      <c r="H204" s="136">
        <v>351.95400000000001</v>
      </c>
      <c r="I204" s="137"/>
      <c r="J204" s="138">
        <f>ROUND(I204*H204,2)</f>
        <v>0</v>
      </c>
      <c r="K204" s="134" t="s">
        <v>166</v>
      </c>
      <c r="L204" s="33"/>
      <c r="M204" s="139" t="s">
        <v>19</v>
      </c>
      <c r="N204" s="140" t="s">
        <v>40</v>
      </c>
      <c r="P204" s="141">
        <f>O204*H204</f>
        <v>0</v>
      </c>
      <c r="Q204" s="141">
        <v>0</v>
      </c>
      <c r="R204" s="141">
        <f>Q204*H204</f>
        <v>0</v>
      </c>
      <c r="S204" s="141">
        <v>0</v>
      </c>
      <c r="T204" s="142">
        <f>S204*H204</f>
        <v>0</v>
      </c>
      <c r="AR204" s="143" t="s">
        <v>268</v>
      </c>
      <c r="AT204" s="143" t="s">
        <v>162</v>
      </c>
      <c r="AU204" s="143" t="s">
        <v>77</v>
      </c>
      <c r="AY204" s="18" t="s">
        <v>160</v>
      </c>
      <c r="BE204" s="144">
        <f>IF(N204="základní",J204,0)</f>
        <v>0</v>
      </c>
      <c r="BF204" s="144">
        <f>IF(N204="snížená",J204,0)</f>
        <v>0</v>
      </c>
      <c r="BG204" s="144">
        <f>IF(N204="zákl. přenesená",J204,0)</f>
        <v>0</v>
      </c>
      <c r="BH204" s="144">
        <f>IF(N204="sníž. přenesená",J204,0)</f>
        <v>0</v>
      </c>
      <c r="BI204" s="144">
        <f>IF(N204="nulová",J204,0)</f>
        <v>0</v>
      </c>
      <c r="BJ204" s="18" t="s">
        <v>77</v>
      </c>
      <c r="BK204" s="144">
        <f>ROUND(I204*H204,2)</f>
        <v>0</v>
      </c>
      <c r="BL204" s="18" t="s">
        <v>268</v>
      </c>
      <c r="BM204" s="143" t="s">
        <v>1080</v>
      </c>
    </row>
    <row r="205" spans="2:65" s="1" customFormat="1" ht="29.25">
      <c r="B205" s="33"/>
      <c r="D205" s="145" t="s">
        <v>169</v>
      </c>
      <c r="F205" s="146" t="s">
        <v>270</v>
      </c>
      <c r="I205" s="147"/>
      <c r="L205" s="33"/>
      <c r="M205" s="148"/>
      <c r="T205" s="54"/>
      <c r="AT205" s="18" t="s">
        <v>169</v>
      </c>
      <c r="AU205" s="18" t="s">
        <v>77</v>
      </c>
    </row>
    <row r="206" spans="2:65" s="15" customFormat="1" ht="11.25">
      <c r="B206" s="180"/>
      <c r="D206" s="145" t="s">
        <v>171</v>
      </c>
      <c r="E206" s="181" t="s">
        <v>19</v>
      </c>
      <c r="F206" s="182" t="s">
        <v>1081</v>
      </c>
      <c r="H206" s="181" t="s">
        <v>19</v>
      </c>
      <c r="I206" s="183"/>
      <c r="L206" s="180"/>
      <c r="M206" s="184"/>
      <c r="T206" s="185"/>
      <c r="AT206" s="181" t="s">
        <v>171</v>
      </c>
      <c r="AU206" s="181" t="s">
        <v>77</v>
      </c>
      <c r="AV206" s="15" t="s">
        <v>77</v>
      </c>
      <c r="AW206" s="15" t="s">
        <v>31</v>
      </c>
      <c r="AX206" s="15" t="s">
        <v>69</v>
      </c>
      <c r="AY206" s="181" t="s">
        <v>160</v>
      </c>
    </row>
    <row r="207" spans="2:65" s="12" customFormat="1" ht="11.25">
      <c r="B207" s="149"/>
      <c r="D207" s="145" t="s">
        <v>171</v>
      </c>
      <c r="E207" s="150" t="s">
        <v>19</v>
      </c>
      <c r="F207" s="151" t="s">
        <v>1082</v>
      </c>
      <c r="H207" s="152">
        <v>106.5</v>
      </c>
      <c r="I207" s="153"/>
      <c r="L207" s="149"/>
      <c r="M207" s="154"/>
      <c r="T207" s="155"/>
      <c r="AT207" s="150" t="s">
        <v>171</v>
      </c>
      <c r="AU207" s="150" t="s">
        <v>77</v>
      </c>
      <c r="AV207" s="12" t="s">
        <v>79</v>
      </c>
      <c r="AW207" s="12" t="s">
        <v>31</v>
      </c>
      <c r="AX207" s="12" t="s">
        <v>69</v>
      </c>
      <c r="AY207" s="150" t="s">
        <v>160</v>
      </c>
    </row>
    <row r="208" spans="2:65" s="15" customFormat="1" ht="11.25">
      <c r="B208" s="180"/>
      <c r="D208" s="145" t="s">
        <v>171</v>
      </c>
      <c r="E208" s="181" t="s">
        <v>19</v>
      </c>
      <c r="F208" s="182" t="s">
        <v>1083</v>
      </c>
      <c r="H208" s="181" t="s">
        <v>19</v>
      </c>
      <c r="I208" s="183"/>
      <c r="L208" s="180"/>
      <c r="M208" s="184"/>
      <c r="T208" s="185"/>
      <c r="AT208" s="181" t="s">
        <v>171</v>
      </c>
      <c r="AU208" s="181" t="s">
        <v>77</v>
      </c>
      <c r="AV208" s="15" t="s">
        <v>77</v>
      </c>
      <c r="AW208" s="15" t="s">
        <v>31</v>
      </c>
      <c r="AX208" s="15" t="s">
        <v>69</v>
      </c>
      <c r="AY208" s="181" t="s">
        <v>160</v>
      </c>
    </row>
    <row r="209" spans="2:51" s="12" customFormat="1" ht="11.25">
      <c r="B209" s="149"/>
      <c r="D209" s="145" t="s">
        <v>171</v>
      </c>
      <c r="E209" s="150" t="s">
        <v>19</v>
      </c>
      <c r="F209" s="151" t="s">
        <v>1084</v>
      </c>
      <c r="H209" s="152">
        <v>1.9</v>
      </c>
      <c r="I209" s="153"/>
      <c r="L209" s="149"/>
      <c r="M209" s="154"/>
      <c r="T209" s="155"/>
      <c r="AT209" s="150" t="s">
        <v>171</v>
      </c>
      <c r="AU209" s="150" t="s">
        <v>77</v>
      </c>
      <c r="AV209" s="12" t="s">
        <v>79</v>
      </c>
      <c r="AW209" s="12" t="s">
        <v>31</v>
      </c>
      <c r="AX209" s="12" t="s">
        <v>69</v>
      </c>
      <c r="AY209" s="150" t="s">
        <v>160</v>
      </c>
    </row>
    <row r="210" spans="2:51" s="15" customFormat="1" ht="11.25">
      <c r="B210" s="180"/>
      <c r="D210" s="145" t="s">
        <v>171</v>
      </c>
      <c r="E210" s="181" t="s">
        <v>19</v>
      </c>
      <c r="F210" s="182" t="s">
        <v>1085</v>
      </c>
      <c r="H210" s="181" t="s">
        <v>19</v>
      </c>
      <c r="I210" s="183"/>
      <c r="L210" s="180"/>
      <c r="M210" s="184"/>
      <c r="T210" s="185"/>
      <c r="AT210" s="181" t="s">
        <v>171</v>
      </c>
      <c r="AU210" s="181" t="s">
        <v>77</v>
      </c>
      <c r="AV210" s="15" t="s">
        <v>77</v>
      </c>
      <c r="AW210" s="15" t="s">
        <v>31</v>
      </c>
      <c r="AX210" s="15" t="s">
        <v>69</v>
      </c>
      <c r="AY210" s="181" t="s">
        <v>160</v>
      </c>
    </row>
    <row r="211" spans="2:51" s="12" customFormat="1" ht="11.25">
      <c r="B211" s="149"/>
      <c r="D211" s="145" t="s">
        <v>171</v>
      </c>
      <c r="E211" s="150" t="s">
        <v>19</v>
      </c>
      <c r="F211" s="151" t="s">
        <v>1086</v>
      </c>
      <c r="H211" s="152">
        <v>65.076999999999998</v>
      </c>
      <c r="I211" s="153"/>
      <c r="L211" s="149"/>
      <c r="M211" s="154"/>
      <c r="T211" s="155"/>
      <c r="AT211" s="150" t="s">
        <v>171</v>
      </c>
      <c r="AU211" s="150" t="s">
        <v>77</v>
      </c>
      <c r="AV211" s="12" t="s">
        <v>79</v>
      </c>
      <c r="AW211" s="12" t="s">
        <v>31</v>
      </c>
      <c r="AX211" s="12" t="s">
        <v>69</v>
      </c>
      <c r="AY211" s="150" t="s">
        <v>160</v>
      </c>
    </row>
    <row r="212" spans="2:51" s="15" customFormat="1" ht="11.25">
      <c r="B212" s="180"/>
      <c r="D212" s="145" t="s">
        <v>171</v>
      </c>
      <c r="E212" s="181" t="s">
        <v>19</v>
      </c>
      <c r="F212" s="182" t="s">
        <v>1087</v>
      </c>
      <c r="H212" s="181" t="s">
        <v>19</v>
      </c>
      <c r="I212" s="183"/>
      <c r="L212" s="180"/>
      <c r="M212" s="184"/>
      <c r="T212" s="185"/>
      <c r="AT212" s="181" t="s">
        <v>171</v>
      </c>
      <c r="AU212" s="181" t="s">
        <v>77</v>
      </c>
      <c r="AV212" s="15" t="s">
        <v>77</v>
      </c>
      <c r="AW212" s="15" t="s">
        <v>31</v>
      </c>
      <c r="AX212" s="15" t="s">
        <v>69</v>
      </c>
      <c r="AY212" s="181" t="s">
        <v>160</v>
      </c>
    </row>
    <row r="213" spans="2:51" s="12" customFormat="1" ht="11.25">
      <c r="B213" s="149"/>
      <c r="D213" s="145" t="s">
        <v>171</v>
      </c>
      <c r="E213" s="150" t="s">
        <v>19</v>
      </c>
      <c r="F213" s="151" t="s">
        <v>980</v>
      </c>
      <c r="H213" s="152">
        <v>2.2000000000000002</v>
      </c>
      <c r="I213" s="153"/>
      <c r="L213" s="149"/>
      <c r="M213" s="154"/>
      <c r="T213" s="155"/>
      <c r="AT213" s="150" t="s">
        <v>171</v>
      </c>
      <c r="AU213" s="150" t="s">
        <v>77</v>
      </c>
      <c r="AV213" s="12" t="s">
        <v>79</v>
      </c>
      <c r="AW213" s="12" t="s">
        <v>31</v>
      </c>
      <c r="AX213" s="12" t="s">
        <v>69</v>
      </c>
      <c r="AY213" s="150" t="s">
        <v>160</v>
      </c>
    </row>
    <row r="214" spans="2:51" s="15" customFormat="1" ht="11.25">
      <c r="B214" s="180"/>
      <c r="D214" s="145" t="s">
        <v>171</v>
      </c>
      <c r="E214" s="181" t="s">
        <v>19</v>
      </c>
      <c r="F214" s="182" t="s">
        <v>1088</v>
      </c>
      <c r="H214" s="181" t="s">
        <v>19</v>
      </c>
      <c r="I214" s="183"/>
      <c r="L214" s="180"/>
      <c r="M214" s="184"/>
      <c r="T214" s="185"/>
      <c r="AT214" s="181" t="s">
        <v>171</v>
      </c>
      <c r="AU214" s="181" t="s">
        <v>77</v>
      </c>
      <c r="AV214" s="15" t="s">
        <v>77</v>
      </c>
      <c r="AW214" s="15" t="s">
        <v>31</v>
      </c>
      <c r="AX214" s="15" t="s">
        <v>69</v>
      </c>
      <c r="AY214" s="181" t="s">
        <v>160</v>
      </c>
    </row>
    <row r="215" spans="2:51" s="12" customFormat="1" ht="11.25">
      <c r="B215" s="149"/>
      <c r="D215" s="145" t="s">
        <v>171</v>
      </c>
      <c r="E215" s="150" t="s">
        <v>19</v>
      </c>
      <c r="F215" s="151" t="s">
        <v>1089</v>
      </c>
      <c r="H215" s="152">
        <v>4.4000000000000004</v>
      </c>
      <c r="I215" s="153"/>
      <c r="L215" s="149"/>
      <c r="M215" s="154"/>
      <c r="T215" s="155"/>
      <c r="AT215" s="150" t="s">
        <v>171</v>
      </c>
      <c r="AU215" s="150" t="s">
        <v>77</v>
      </c>
      <c r="AV215" s="12" t="s">
        <v>79</v>
      </c>
      <c r="AW215" s="12" t="s">
        <v>31</v>
      </c>
      <c r="AX215" s="12" t="s">
        <v>69</v>
      </c>
      <c r="AY215" s="150" t="s">
        <v>160</v>
      </c>
    </row>
    <row r="216" spans="2:51" s="15" customFormat="1" ht="11.25">
      <c r="B216" s="180"/>
      <c r="D216" s="145" t="s">
        <v>171</v>
      </c>
      <c r="E216" s="181" t="s">
        <v>19</v>
      </c>
      <c r="F216" s="182" t="s">
        <v>1090</v>
      </c>
      <c r="H216" s="181" t="s">
        <v>19</v>
      </c>
      <c r="I216" s="183"/>
      <c r="L216" s="180"/>
      <c r="M216" s="184"/>
      <c r="T216" s="185"/>
      <c r="AT216" s="181" t="s">
        <v>171</v>
      </c>
      <c r="AU216" s="181" t="s">
        <v>77</v>
      </c>
      <c r="AV216" s="15" t="s">
        <v>77</v>
      </c>
      <c r="AW216" s="15" t="s">
        <v>31</v>
      </c>
      <c r="AX216" s="15" t="s">
        <v>69</v>
      </c>
      <c r="AY216" s="181" t="s">
        <v>160</v>
      </c>
    </row>
    <row r="217" spans="2:51" s="12" customFormat="1" ht="11.25">
      <c r="B217" s="149"/>
      <c r="D217" s="145" t="s">
        <v>171</v>
      </c>
      <c r="E217" s="150" t="s">
        <v>19</v>
      </c>
      <c r="F217" s="151" t="s">
        <v>1091</v>
      </c>
      <c r="H217" s="152">
        <v>28.887</v>
      </c>
      <c r="I217" s="153"/>
      <c r="L217" s="149"/>
      <c r="M217" s="154"/>
      <c r="T217" s="155"/>
      <c r="AT217" s="150" t="s">
        <v>171</v>
      </c>
      <c r="AU217" s="150" t="s">
        <v>77</v>
      </c>
      <c r="AV217" s="12" t="s">
        <v>79</v>
      </c>
      <c r="AW217" s="12" t="s">
        <v>31</v>
      </c>
      <c r="AX217" s="12" t="s">
        <v>69</v>
      </c>
      <c r="AY217" s="150" t="s">
        <v>160</v>
      </c>
    </row>
    <row r="218" spans="2:51" s="15" customFormat="1" ht="11.25">
      <c r="B218" s="180"/>
      <c r="D218" s="145" t="s">
        <v>171</v>
      </c>
      <c r="E218" s="181" t="s">
        <v>19</v>
      </c>
      <c r="F218" s="182" t="s">
        <v>1092</v>
      </c>
      <c r="H218" s="181" t="s">
        <v>19</v>
      </c>
      <c r="I218" s="183"/>
      <c r="L218" s="180"/>
      <c r="M218" s="184"/>
      <c r="T218" s="185"/>
      <c r="AT218" s="181" t="s">
        <v>171</v>
      </c>
      <c r="AU218" s="181" t="s">
        <v>77</v>
      </c>
      <c r="AV218" s="15" t="s">
        <v>77</v>
      </c>
      <c r="AW218" s="15" t="s">
        <v>31</v>
      </c>
      <c r="AX218" s="15" t="s">
        <v>69</v>
      </c>
      <c r="AY218" s="181" t="s">
        <v>160</v>
      </c>
    </row>
    <row r="219" spans="2:51" s="12" customFormat="1" ht="11.25">
      <c r="B219" s="149"/>
      <c r="D219" s="145" t="s">
        <v>171</v>
      </c>
      <c r="E219" s="150" t="s">
        <v>19</v>
      </c>
      <c r="F219" s="151" t="s">
        <v>1093</v>
      </c>
      <c r="H219" s="152">
        <v>35.076999999999998</v>
      </c>
      <c r="I219" s="153"/>
      <c r="L219" s="149"/>
      <c r="M219" s="154"/>
      <c r="T219" s="155"/>
      <c r="AT219" s="150" t="s">
        <v>171</v>
      </c>
      <c r="AU219" s="150" t="s">
        <v>77</v>
      </c>
      <c r="AV219" s="12" t="s">
        <v>79</v>
      </c>
      <c r="AW219" s="12" t="s">
        <v>31</v>
      </c>
      <c r="AX219" s="12" t="s">
        <v>69</v>
      </c>
      <c r="AY219" s="150" t="s">
        <v>160</v>
      </c>
    </row>
    <row r="220" spans="2:51" s="15" customFormat="1" ht="11.25">
      <c r="B220" s="180"/>
      <c r="D220" s="145" t="s">
        <v>171</v>
      </c>
      <c r="E220" s="181" t="s">
        <v>19</v>
      </c>
      <c r="F220" s="182" t="s">
        <v>1094</v>
      </c>
      <c r="H220" s="181" t="s">
        <v>19</v>
      </c>
      <c r="I220" s="183"/>
      <c r="L220" s="180"/>
      <c r="M220" s="184"/>
      <c r="T220" s="185"/>
      <c r="AT220" s="181" t="s">
        <v>171</v>
      </c>
      <c r="AU220" s="181" t="s">
        <v>77</v>
      </c>
      <c r="AV220" s="15" t="s">
        <v>77</v>
      </c>
      <c r="AW220" s="15" t="s">
        <v>31</v>
      </c>
      <c r="AX220" s="15" t="s">
        <v>69</v>
      </c>
      <c r="AY220" s="181" t="s">
        <v>160</v>
      </c>
    </row>
    <row r="221" spans="2:51" s="12" customFormat="1" ht="11.25">
      <c r="B221" s="149"/>
      <c r="D221" s="145" t="s">
        <v>171</v>
      </c>
      <c r="E221" s="150" t="s">
        <v>19</v>
      </c>
      <c r="F221" s="151" t="s">
        <v>1095</v>
      </c>
      <c r="H221" s="152">
        <v>16.507000000000001</v>
      </c>
      <c r="I221" s="153"/>
      <c r="L221" s="149"/>
      <c r="M221" s="154"/>
      <c r="T221" s="155"/>
      <c r="AT221" s="150" t="s">
        <v>171</v>
      </c>
      <c r="AU221" s="150" t="s">
        <v>77</v>
      </c>
      <c r="AV221" s="12" t="s">
        <v>79</v>
      </c>
      <c r="AW221" s="12" t="s">
        <v>31</v>
      </c>
      <c r="AX221" s="12" t="s">
        <v>69</v>
      </c>
      <c r="AY221" s="150" t="s">
        <v>160</v>
      </c>
    </row>
    <row r="222" spans="2:51" s="15" customFormat="1" ht="11.25">
      <c r="B222" s="180"/>
      <c r="D222" s="145" t="s">
        <v>171</v>
      </c>
      <c r="E222" s="181" t="s">
        <v>19</v>
      </c>
      <c r="F222" s="182" t="s">
        <v>1096</v>
      </c>
      <c r="H222" s="181" t="s">
        <v>19</v>
      </c>
      <c r="I222" s="183"/>
      <c r="L222" s="180"/>
      <c r="M222" s="184"/>
      <c r="T222" s="185"/>
      <c r="AT222" s="181" t="s">
        <v>171</v>
      </c>
      <c r="AU222" s="181" t="s">
        <v>77</v>
      </c>
      <c r="AV222" s="15" t="s">
        <v>77</v>
      </c>
      <c r="AW222" s="15" t="s">
        <v>31</v>
      </c>
      <c r="AX222" s="15" t="s">
        <v>69</v>
      </c>
      <c r="AY222" s="181" t="s">
        <v>160</v>
      </c>
    </row>
    <row r="223" spans="2:51" s="12" customFormat="1" ht="11.25">
      <c r="B223" s="149"/>
      <c r="D223" s="145" t="s">
        <v>171</v>
      </c>
      <c r="E223" s="150" t="s">
        <v>19</v>
      </c>
      <c r="F223" s="151" t="s">
        <v>1097</v>
      </c>
      <c r="H223" s="152">
        <v>1.1220000000000001</v>
      </c>
      <c r="I223" s="153"/>
      <c r="L223" s="149"/>
      <c r="M223" s="154"/>
      <c r="T223" s="155"/>
      <c r="AT223" s="150" t="s">
        <v>171</v>
      </c>
      <c r="AU223" s="150" t="s">
        <v>77</v>
      </c>
      <c r="AV223" s="12" t="s">
        <v>79</v>
      </c>
      <c r="AW223" s="12" t="s">
        <v>31</v>
      </c>
      <c r="AX223" s="12" t="s">
        <v>69</v>
      </c>
      <c r="AY223" s="150" t="s">
        <v>160</v>
      </c>
    </row>
    <row r="224" spans="2:51" s="15" customFormat="1" ht="11.25">
      <c r="B224" s="180"/>
      <c r="D224" s="145" t="s">
        <v>171</v>
      </c>
      <c r="E224" s="181" t="s">
        <v>19</v>
      </c>
      <c r="F224" s="182" t="s">
        <v>1098</v>
      </c>
      <c r="H224" s="181" t="s">
        <v>19</v>
      </c>
      <c r="I224" s="183"/>
      <c r="L224" s="180"/>
      <c r="M224" s="184"/>
      <c r="T224" s="185"/>
      <c r="AT224" s="181" t="s">
        <v>171</v>
      </c>
      <c r="AU224" s="181" t="s">
        <v>77</v>
      </c>
      <c r="AV224" s="15" t="s">
        <v>77</v>
      </c>
      <c r="AW224" s="15" t="s">
        <v>31</v>
      </c>
      <c r="AX224" s="15" t="s">
        <v>69</v>
      </c>
      <c r="AY224" s="181" t="s">
        <v>160</v>
      </c>
    </row>
    <row r="225" spans="2:65" s="12" customFormat="1" ht="11.25">
      <c r="B225" s="149"/>
      <c r="D225" s="145" t="s">
        <v>171</v>
      </c>
      <c r="E225" s="150" t="s">
        <v>19</v>
      </c>
      <c r="F225" s="151" t="s">
        <v>1099</v>
      </c>
      <c r="H225" s="152">
        <v>33.707999999999998</v>
      </c>
      <c r="I225" s="153"/>
      <c r="L225" s="149"/>
      <c r="M225" s="154"/>
      <c r="T225" s="155"/>
      <c r="AT225" s="150" t="s">
        <v>171</v>
      </c>
      <c r="AU225" s="150" t="s">
        <v>77</v>
      </c>
      <c r="AV225" s="12" t="s">
        <v>79</v>
      </c>
      <c r="AW225" s="12" t="s">
        <v>31</v>
      </c>
      <c r="AX225" s="12" t="s">
        <v>69</v>
      </c>
      <c r="AY225" s="150" t="s">
        <v>160</v>
      </c>
    </row>
    <row r="226" spans="2:65" s="15" customFormat="1" ht="22.5">
      <c r="B226" s="180"/>
      <c r="D226" s="145" t="s">
        <v>171</v>
      </c>
      <c r="E226" s="181" t="s">
        <v>19</v>
      </c>
      <c r="F226" s="182" t="s">
        <v>1100</v>
      </c>
      <c r="H226" s="181" t="s">
        <v>19</v>
      </c>
      <c r="I226" s="183"/>
      <c r="L226" s="180"/>
      <c r="M226" s="184"/>
      <c r="T226" s="185"/>
      <c r="AT226" s="181" t="s">
        <v>171</v>
      </c>
      <c r="AU226" s="181" t="s">
        <v>77</v>
      </c>
      <c r="AV226" s="15" t="s">
        <v>77</v>
      </c>
      <c r="AW226" s="15" t="s">
        <v>31</v>
      </c>
      <c r="AX226" s="15" t="s">
        <v>69</v>
      </c>
      <c r="AY226" s="181" t="s">
        <v>160</v>
      </c>
    </row>
    <row r="227" spans="2:65" s="12" customFormat="1" ht="11.25">
      <c r="B227" s="149"/>
      <c r="D227" s="145" t="s">
        <v>171</v>
      </c>
      <c r="E227" s="150" t="s">
        <v>19</v>
      </c>
      <c r="F227" s="151" t="s">
        <v>1061</v>
      </c>
      <c r="H227" s="152">
        <v>1.26</v>
      </c>
      <c r="I227" s="153"/>
      <c r="L227" s="149"/>
      <c r="M227" s="154"/>
      <c r="T227" s="155"/>
      <c r="AT227" s="150" t="s">
        <v>171</v>
      </c>
      <c r="AU227" s="150" t="s">
        <v>77</v>
      </c>
      <c r="AV227" s="12" t="s">
        <v>79</v>
      </c>
      <c r="AW227" s="12" t="s">
        <v>31</v>
      </c>
      <c r="AX227" s="12" t="s">
        <v>69</v>
      </c>
      <c r="AY227" s="150" t="s">
        <v>160</v>
      </c>
    </row>
    <row r="228" spans="2:65" s="15" customFormat="1" ht="11.25">
      <c r="B228" s="180"/>
      <c r="D228" s="145" t="s">
        <v>171</v>
      </c>
      <c r="E228" s="181" t="s">
        <v>19</v>
      </c>
      <c r="F228" s="182" t="s">
        <v>1101</v>
      </c>
      <c r="H228" s="181" t="s">
        <v>19</v>
      </c>
      <c r="I228" s="183"/>
      <c r="L228" s="180"/>
      <c r="M228" s="184"/>
      <c r="T228" s="185"/>
      <c r="AT228" s="181" t="s">
        <v>171</v>
      </c>
      <c r="AU228" s="181" t="s">
        <v>77</v>
      </c>
      <c r="AV228" s="15" t="s">
        <v>77</v>
      </c>
      <c r="AW228" s="15" t="s">
        <v>31</v>
      </c>
      <c r="AX228" s="15" t="s">
        <v>69</v>
      </c>
      <c r="AY228" s="181" t="s">
        <v>160</v>
      </c>
    </row>
    <row r="229" spans="2:65" s="12" customFormat="1" ht="11.25">
      <c r="B229" s="149"/>
      <c r="D229" s="145" t="s">
        <v>171</v>
      </c>
      <c r="E229" s="150" t="s">
        <v>19</v>
      </c>
      <c r="F229" s="151" t="s">
        <v>1102</v>
      </c>
      <c r="H229" s="152">
        <v>55.280999999999999</v>
      </c>
      <c r="I229" s="153"/>
      <c r="L229" s="149"/>
      <c r="M229" s="154"/>
      <c r="T229" s="155"/>
      <c r="AT229" s="150" t="s">
        <v>171</v>
      </c>
      <c r="AU229" s="150" t="s">
        <v>77</v>
      </c>
      <c r="AV229" s="12" t="s">
        <v>79</v>
      </c>
      <c r="AW229" s="12" t="s">
        <v>31</v>
      </c>
      <c r="AX229" s="12" t="s">
        <v>69</v>
      </c>
      <c r="AY229" s="150" t="s">
        <v>160</v>
      </c>
    </row>
    <row r="230" spans="2:65" s="15" customFormat="1" ht="11.25">
      <c r="B230" s="180"/>
      <c r="D230" s="145" t="s">
        <v>171</v>
      </c>
      <c r="E230" s="181" t="s">
        <v>19</v>
      </c>
      <c r="F230" s="182" t="s">
        <v>1103</v>
      </c>
      <c r="H230" s="181" t="s">
        <v>19</v>
      </c>
      <c r="I230" s="183"/>
      <c r="L230" s="180"/>
      <c r="M230" s="184"/>
      <c r="T230" s="185"/>
      <c r="AT230" s="181" t="s">
        <v>171</v>
      </c>
      <c r="AU230" s="181" t="s">
        <v>77</v>
      </c>
      <c r="AV230" s="15" t="s">
        <v>77</v>
      </c>
      <c r="AW230" s="15" t="s">
        <v>31</v>
      </c>
      <c r="AX230" s="15" t="s">
        <v>69</v>
      </c>
      <c r="AY230" s="181" t="s">
        <v>160</v>
      </c>
    </row>
    <row r="231" spans="2:65" s="15" customFormat="1" ht="11.25">
      <c r="B231" s="180"/>
      <c r="D231" s="145" t="s">
        <v>171</v>
      </c>
      <c r="E231" s="181" t="s">
        <v>19</v>
      </c>
      <c r="F231" s="182" t="s">
        <v>1013</v>
      </c>
      <c r="H231" s="181" t="s">
        <v>19</v>
      </c>
      <c r="I231" s="183"/>
      <c r="L231" s="180"/>
      <c r="M231" s="184"/>
      <c r="T231" s="185"/>
      <c r="AT231" s="181" t="s">
        <v>171</v>
      </c>
      <c r="AU231" s="181" t="s">
        <v>77</v>
      </c>
      <c r="AV231" s="15" t="s">
        <v>77</v>
      </c>
      <c r="AW231" s="15" t="s">
        <v>31</v>
      </c>
      <c r="AX231" s="15" t="s">
        <v>69</v>
      </c>
      <c r="AY231" s="181" t="s">
        <v>160</v>
      </c>
    </row>
    <row r="232" spans="2:65" s="12" customFormat="1" ht="11.25">
      <c r="B232" s="149"/>
      <c r="D232" s="145" t="s">
        <v>171</v>
      </c>
      <c r="E232" s="150" t="s">
        <v>19</v>
      </c>
      <c r="F232" s="151" t="s">
        <v>1104</v>
      </c>
      <c r="H232" s="152">
        <v>1.2999999999999999E-2</v>
      </c>
      <c r="I232" s="153"/>
      <c r="L232" s="149"/>
      <c r="M232" s="154"/>
      <c r="T232" s="155"/>
      <c r="AT232" s="150" t="s">
        <v>171</v>
      </c>
      <c r="AU232" s="150" t="s">
        <v>77</v>
      </c>
      <c r="AV232" s="12" t="s">
        <v>79</v>
      </c>
      <c r="AW232" s="12" t="s">
        <v>31</v>
      </c>
      <c r="AX232" s="12" t="s">
        <v>69</v>
      </c>
      <c r="AY232" s="150" t="s">
        <v>160</v>
      </c>
    </row>
    <row r="233" spans="2:65" s="15" customFormat="1" ht="11.25">
      <c r="B233" s="180"/>
      <c r="D233" s="145" t="s">
        <v>171</v>
      </c>
      <c r="E233" s="181" t="s">
        <v>19</v>
      </c>
      <c r="F233" s="182" t="s">
        <v>1014</v>
      </c>
      <c r="H233" s="181" t="s">
        <v>19</v>
      </c>
      <c r="I233" s="183"/>
      <c r="L233" s="180"/>
      <c r="M233" s="184"/>
      <c r="T233" s="185"/>
      <c r="AT233" s="181" t="s">
        <v>171</v>
      </c>
      <c r="AU233" s="181" t="s">
        <v>77</v>
      </c>
      <c r="AV233" s="15" t="s">
        <v>77</v>
      </c>
      <c r="AW233" s="15" t="s">
        <v>31</v>
      </c>
      <c r="AX233" s="15" t="s">
        <v>69</v>
      </c>
      <c r="AY233" s="181" t="s">
        <v>160</v>
      </c>
    </row>
    <row r="234" spans="2:65" s="12" customFormat="1" ht="11.25">
      <c r="B234" s="149"/>
      <c r="D234" s="145" t="s">
        <v>171</v>
      </c>
      <c r="E234" s="150" t="s">
        <v>19</v>
      </c>
      <c r="F234" s="151" t="s">
        <v>1105</v>
      </c>
      <c r="H234" s="152">
        <v>2.1999999999999999E-2</v>
      </c>
      <c r="I234" s="153"/>
      <c r="L234" s="149"/>
      <c r="M234" s="154"/>
      <c r="T234" s="155"/>
      <c r="AT234" s="150" t="s">
        <v>171</v>
      </c>
      <c r="AU234" s="150" t="s">
        <v>77</v>
      </c>
      <c r="AV234" s="12" t="s">
        <v>79</v>
      </c>
      <c r="AW234" s="12" t="s">
        <v>31</v>
      </c>
      <c r="AX234" s="12" t="s">
        <v>69</v>
      </c>
      <c r="AY234" s="150" t="s">
        <v>160</v>
      </c>
    </row>
    <row r="235" spans="2:65" s="13" customFormat="1" ht="11.25">
      <c r="B235" s="156"/>
      <c r="D235" s="145" t="s">
        <v>171</v>
      </c>
      <c r="E235" s="157" t="s">
        <v>19</v>
      </c>
      <c r="F235" s="158" t="s">
        <v>184</v>
      </c>
      <c r="H235" s="159">
        <v>351.95400000000001</v>
      </c>
      <c r="I235" s="160"/>
      <c r="L235" s="156"/>
      <c r="M235" s="161"/>
      <c r="T235" s="162"/>
      <c r="AT235" s="157" t="s">
        <v>171</v>
      </c>
      <c r="AU235" s="157" t="s">
        <v>77</v>
      </c>
      <c r="AV235" s="13" t="s">
        <v>167</v>
      </c>
      <c r="AW235" s="13" t="s">
        <v>31</v>
      </c>
      <c r="AX235" s="13" t="s">
        <v>77</v>
      </c>
      <c r="AY235" s="157" t="s">
        <v>160</v>
      </c>
    </row>
    <row r="236" spans="2:65" s="1" customFormat="1" ht="24.2" customHeight="1">
      <c r="B236" s="33"/>
      <c r="C236" s="132" t="s">
        <v>378</v>
      </c>
      <c r="D236" s="132" t="s">
        <v>162</v>
      </c>
      <c r="E236" s="133" t="s">
        <v>274</v>
      </c>
      <c r="F236" s="134" t="s">
        <v>275</v>
      </c>
      <c r="G236" s="135" t="s">
        <v>233</v>
      </c>
      <c r="H236" s="136">
        <v>357.82100000000003</v>
      </c>
      <c r="I236" s="137"/>
      <c r="J236" s="138">
        <f>ROUND(I236*H236,2)</f>
        <v>0</v>
      </c>
      <c r="K236" s="134" t="s">
        <v>166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0</v>
      </c>
      <c r="R236" s="141">
        <f>Q236*H236</f>
        <v>0</v>
      </c>
      <c r="S236" s="141">
        <v>0</v>
      </c>
      <c r="T236" s="142">
        <f>S236*H236</f>
        <v>0</v>
      </c>
      <c r="AR236" s="143" t="s">
        <v>268</v>
      </c>
      <c r="AT236" s="143" t="s">
        <v>162</v>
      </c>
      <c r="AU236" s="143" t="s">
        <v>77</v>
      </c>
      <c r="AY236" s="18" t="s">
        <v>160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77</v>
      </c>
      <c r="BK236" s="144">
        <f>ROUND(I236*H236,2)</f>
        <v>0</v>
      </c>
      <c r="BL236" s="18" t="s">
        <v>268</v>
      </c>
      <c r="BM236" s="143" t="s">
        <v>1106</v>
      </c>
    </row>
    <row r="237" spans="2:65" s="1" customFormat="1" ht="39">
      <c r="B237" s="33"/>
      <c r="D237" s="145" t="s">
        <v>169</v>
      </c>
      <c r="F237" s="146" t="s">
        <v>277</v>
      </c>
      <c r="I237" s="147"/>
      <c r="L237" s="33"/>
      <c r="M237" s="148"/>
      <c r="T237" s="54"/>
      <c r="AT237" s="18" t="s">
        <v>169</v>
      </c>
      <c r="AU237" s="18" t="s">
        <v>77</v>
      </c>
    </row>
    <row r="238" spans="2:65" s="15" customFormat="1" ht="11.25">
      <c r="B238" s="180"/>
      <c r="D238" s="145" t="s">
        <v>171</v>
      </c>
      <c r="E238" s="181" t="s">
        <v>19</v>
      </c>
      <c r="F238" s="182" t="s">
        <v>1107</v>
      </c>
      <c r="H238" s="181" t="s">
        <v>19</v>
      </c>
      <c r="I238" s="183"/>
      <c r="L238" s="180"/>
      <c r="M238" s="184"/>
      <c r="T238" s="185"/>
      <c r="AT238" s="181" t="s">
        <v>171</v>
      </c>
      <c r="AU238" s="181" t="s">
        <v>77</v>
      </c>
      <c r="AV238" s="15" t="s">
        <v>77</v>
      </c>
      <c r="AW238" s="15" t="s">
        <v>31</v>
      </c>
      <c r="AX238" s="15" t="s">
        <v>69</v>
      </c>
      <c r="AY238" s="181" t="s">
        <v>160</v>
      </c>
    </row>
    <row r="239" spans="2:65" s="12" customFormat="1" ht="11.25">
      <c r="B239" s="149"/>
      <c r="D239" s="145" t="s">
        <v>171</v>
      </c>
      <c r="E239" s="150" t="s">
        <v>19</v>
      </c>
      <c r="F239" s="151" t="s">
        <v>1108</v>
      </c>
      <c r="H239" s="152">
        <v>2.2000000000000002</v>
      </c>
      <c r="I239" s="153"/>
      <c r="L239" s="149"/>
      <c r="M239" s="154"/>
      <c r="T239" s="155"/>
      <c r="AT239" s="150" t="s">
        <v>171</v>
      </c>
      <c r="AU239" s="150" t="s">
        <v>77</v>
      </c>
      <c r="AV239" s="12" t="s">
        <v>79</v>
      </c>
      <c r="AW239" s="12" t="s">
        <v>31</v>
      </c>
      <c r="AX239" s="12" t="s">
        <v>69</v>
      </c>
      <c r="AY239" s="150" t="s">
        <v>160</v>
      </c>
    </row>
    <row r="240" spans="2:65" s="15" customFormat="1" ht="11.25">
      <c r="B240" s="180"/>
      <c r="D240" s="145" t="s">
        <v>171</v>
      </c>
      <c r="E240" s="181" t="s">
        <v>19</v>
      </c>
      <c r="F240" s="182" t="s">
        <v>1109</v>
      </c>
      <c r="H240" s="181" t="s">
        <v>19</v>
      </c>
      <c r="I240" s="183"/>
      <c r="L240" s="180"/>
      <c r="M240" s="184"/>
      <c r="T240" s="185"/>
      <c r="AT240" s="181" t="s">
        <v>171</v>
      </c>
      <c r="AU240" s="181" t="s">
        <v>77</v>
      </c>
      <c r="AV240" s="15" t="s">
        <v>77</v>
      </c>
      <c r="AW240" s="15" t="s">
        <v>31</v>
      </c>
      <c r="AX240" s="15" t="s">
        <v>69</v>
      </c>
      <c r="AY240" s="181" t="s">
        <v>160</v>
      </c>
    </row>
    <row r="241" spans="2:51" s="12" customFormat="1" ht="11.25">
      <c r="B241" s="149"/>
      <c r="D241" s="145" t="s">
        <v>171</v>
      </c>
      <c r="E241" s="150" t="s">
        <v>19</v>
      </c>
      <c r="F241" s="151" t="s">
        <v>1110</v>
      </c>
      <c r="H241" s="152">
        <v>4.4000000000000004</v>
      </c>
      <c r="I241" s="153"/>
      <c r="L241" s="149"/>
      <c r="M241" s="154"/>
      <c r="T241" s="155"/>
      <c r="AT241" s="150" t="s">
        <v>171</v>
      </c>
      <c r="AU241" s="150" t="s">
        <v>77</v>
      </c>
      <c r="AV241" s="12" t="s">
        <v>79</v>
      </c>
      <c r="AW241" s="12" t="s">
        <v>31</v>
      </c>
      <c r="AX241" s="12" t="s">
        <v>69</v>
      </c>
      <c r="AY241" s="150" t="s">
        <v>160</v>
      </c>
    </row>
    <row r="242" spans="2:51" s="15" customFormat="1" ht="11.25">
      <c r="B242" s="180"/>
      <c r="D242" s="145" t="s">
        <v>171</v>
      </c>
      <c r="E242" s="181" t="s">
        <v>19</v>
      </c>
      <c r="F242" s="182" t="s">
        <v>1111</v>
      </c>
      <c r="H242" s="181" t="s">
        <v>19</v>
      </c>
      <c r="I242" s="183"/>
      <c r="L242" s="180"/>
      <c r="M242" s="184"/>
      <c r="T242" s="185"/>
      <c r="AT242" s="181" t="s">
        <v>171</v>
      </c>
      <c r="AU242" s="181" t="s">
        <v>77</v>
      </c>
      <c r="AV242" s="15" t="s">
        <v>77</v>
      </c>
      <c r="AW242" s="15" t="s">
        <v>31</v>
      </c>
      <c r="AX242" s="15" t="s">
        <v>69</v>
      </c>
      <c r="AY242" s="181" t="s">
        <v>160</v>
      </c>
    </row>
    <row r="243" spans="2:51" s="12" customFormat="1" ht="11.25">
      <c r="B243" s="149"/>
      <c r="D243" s="145" t="s">
        <v>171</v>
      </c>
      <c r="E243" s="150" t="s">
        <v>19</v>
      </c>
      <c r="F243" s="151" t="s">
        <v>1091</v>
      </c>
      <c r="H243" s="152">
        <v>28.887</v>
      </c>
      <c r="I243" s="153"/>
      <c r="L243" s="149"/>
      <c r="M243" s="154"/>
      <c r="T243" s="155"/>
      <c r="AT243" s="150" t="s">
        <v>171</v>
      </c>
      <c r="AU243" s="150" t="s">
        <v>77</v>
      </c>
      <c r="AV243" s="12" t="s">
        <v>79</v>
      </c>
      <c r="AW243" s="12" t="s">
        <v>31</v>
      </c>
      <c r="AX243" s="12" t="s">
        <v>69</v>
      </c>
      <c r="AY243" s="150" t="s">
        <v>160</v>
      </c>
    </row>
    <row r="244" spans="2:51" s="15" customFormat="1" ht="11.25">
      <c r="B244" s="180"/>
      <c r="D244" s="145" t="s">
        <v>171</v>
      </c>
      <c r="E244" s="181" t="s">
        <v>19</v>
      </c>
      <c r="F244" s="182" t="s">
        <v>1112</v>
      </c>
      <c r="H244" s="181" t="s">
        <v>19</v>
      </c>
      <c r="I244" s="183"/>
      <c r="L244" s="180"/>
      <c r="M244" s="184"/>
      <c r="T244" s="185"/>
      <c r="AT244" s="181" t="s">
        <v>171</v>
      </c>
      <c r="AU244" s="181" t="s">
        <v>77</v>
      </c>
      <c r="AV244" s="15" t="s">
        <v>77</v>
      </c>
      <c r="AW244" s="15" t="s">
        <v>31</v>
      </c>
      <c r="AX244" s="15" t="s">
        <v>69</v>
      </c>
      <c r="AY244" s="181" t="s">
        <v>160</v>
      </c>
    </row>
    <row r="245" spans="2:51" s="12" customFormat="1" ht="11.25">
      <c r="B245" s="149"/>
      <c r="D245" s="145" t="s">
        <v>171</v>
      </c>
      <c r="E245" s="150" t="s">
        <v>19</v>
      </c>
      <c r="F245" s="151" t="s">
        <v>1093</v>
      </c>
      <c r="H245" s="152">
        <v>35.076999999999998</v>
      </c>
      <c r="I245" s="153"/>
      <c r="L245" s="149"/>
      <c r="M245" s="154"/>
      <c r="T245" s="155"/>
      <c r="AT245" s="150" t="s">
        <v>171</v>
      </c>
      <c r="AU245" s="150" t="s">
        <v>77</v>
      </c>
      <c r="AV245" s="12" t="s">
        <v>79</v>
      </c>
      <c r="AW245" s="12" t="s">
        <v>31</v>
      </c>
      <c r="AX245" s="12" t="s">
        <v>69</v>
      </c>
      <c r="AY245" s="150" t="s">
        <v>160</v>
      </c>
    </row>
    <row r="246" spans="2:51" s="15" customFormat="1" ht="11.25">
      <c r="B246" s="180"/>
      <c r="D246" s="145" t="s">
        <v>171</v>
      </c>
      <c r="E246" s="181" t="s">
        <v>19</v>
      </c>
      <c r="F246" s="182" t="s">
        <v>1113</v>
      </c>
      <c r="H246" s="181" t="s">
        <v>19</v>
      </c>
      <c r="I246" s="183"/>
      <c r="L246" s="180"/>
      <c r="M246" s="184"/>
      <c r="T246" s="185"/>
      <c r="AT246" s="181" t="s">
        <v>171</v>
      </c>
      <c r="AU246" s="181" t="s">
        <v>77</v>
      </c>
      <c r="AV246" s="15" t="s">
        <v>77</v>
      </c>
      <c r="AW246" s="15" t="s">
        <v>31</v>
      </c>
      <c r="AX246" s="15" t="s">
        <v>69</v>
      </c>
      <c r="AY246" s="181" t="s">
        <v>160</v>
      </c>
    </row>
    <row r="247" spans="2:51" s="12" customFormat="1" ht="11.25">
      <c r="B247" s="149"/>
      <c r="D247" s="145" t="s">
        <v>171</v>
      </c>
      <c r="E247" s="150" t="s">
        <v>19</v>
      </c>
      <c r="F247" s="151" t="s">
        <v>1095</v>
      </c>
      <c r="H247" s="152">
        <v>16.507000000000001</v>
      </c>
      <c r="I247" s="153"/>
      <c r="L247" s="149"/>
      <c r="M247" s="154"/>
      <c r="T247" s="155"/>
      <c r="AT247" s="150" t="s">
        <v>171</v>
      </c>
      <c r="AU247" s="150" t="s">
        <v>77</v>
      </c>
      <c r="AV247" s="12" t="s">
        <v>79</v>
      </c>
      <c r="AW247" s="12" t="s">
        <v>31</v>
      </c>
      <c r="AX247" s="12" t="s">
        <v>69</v>
      </c>
      <c r="AY247" s="150" t="s">
        <v>160</v>
      </c>
    </row>
    <row r="248" spans="2:51" s="15" customFormat="1" ht="11.25">
      <c r="B248" s="180"/>
      <c r="D248" s="145" t="s">
        <v>171</v>
      </c>
      <c r="E248" s="181" t="s">
        <v>19</v>
      </c>
      <c r="F248" s="182" t="s">
        <v>1114</v>
      </c>
      <c r="H248" s="181" t="s">
        <v>19</v>
      </c>
      <c r="I248" s="183"/>
      <c r="L248" s="180"/>
      <c r="M248" s="184"/>
      <c r="T248" s="185"/>
      <c r="AT248" s="181" t="s">
        <v>171</v>
      </c>
      <c r="AU248" s="181" t="s">
        <v>77</v>
      </c>
      <c r="AV248" s="15" t="s">
        <v>77</v>
      </c>
      <c r="AW248" s="15" t="s">
        <v>31</v>
      </c>
      <c r="AX248" s="15" t="s">
        <v>69</v>
      </c>
      <c r="AY248" s="181" t="s">
        <v>160</v>
      </c>
    </row>
    <row r="249" spans="2:51" s="12" customFormat="1" ht="11.25">
      <c r="B249" s="149"/>
      <c r="D249" s="145" t="s">
        <v>171</v>
      </c>
      <c r="E249" s="150" t="s">
        <v>19</v>
      </c>
      <c r="F249" s="151" t="s">
        <v>1115</v>
      </c>
      <c r="H249" s="152">
        <v>1.1220000000000001</v>
      </c>
      <c r="I249" s="153"/>
      <c r="L249" s="149"/>
      <c r="M249" s="154"/>
      <c r="T249" s="155"/>
      <c r="AT249" s="150" t="s">
        <v>171</v>
      </c>
      <c r="AU249" s="150" t="s">
        <v>77</v>
      </c>
      <c r="AV249" s="12" t="s">
        <v>79</v>
      </c>
      <c r="AW249" s="12" t="s">
        <v>31</v>
      </c>
      <c r="AX249" s="12" t="s">
        <v>69</v>
      </c>
      <c r="AY249" s="150" t="s">
        <v>160</v>
      </c>
    </row>
    <row r="250" spans="2:51" s="15" customFormat="1" ht="11.25">
      <c r="B250" s="180"/>
      <c r="D250" s="145" t="s">
        <v>171</v>
      </c>
      <c r="E250" s="181" t="s">
        <v>19</v>
      </c>
      <c r="F250" s="182" t="s">
        <v>1116</v>
      </c>
      <c r="H250" s="181" t="s">
        <v>19</v>
      </c>
      <c r="I250" s="183"/>
      <c r="L250" s="180"/>
      <c r="M250" s="184"/>
      <c r="T250" s="185"/>
      <c r="AT250" s="181" t="s">
        <v>171</v>
      </c>
      <c r="AU250" s="181" t="s">
        <v>77</v>
      </c>
      <c r="AV250" s="15" t="s">
        <v>77</v>
      </c>
      <c r="AW250" s="15" t="s">
        <v>31</v>
      </c>
      <c r="AX250" s="15" t="s">
        <v>69</v>
      </c>
      <c r="AY250" s="181" t="s">
        <v>160</v>
      </c>
    </row>
    <row r="251" spans="2:51" s="12" customFormat="1" ht="11.25">
      <c r="B251" s="149"/>
      <c r="D251" s="145" t="s">
        <v>171</v>
      </c>
      <c r="E251" s="150" t="s">
        <v>19</v>
      </c>
      <c r="F251" s="151" t="s">
        <v>1117</v>
      </c>
      <c r="H251" s="152">
        <v>101.124</v>
      </c>
      <c r="I251" s="153"/>
      <c r="L251" s="149"/>
      <c r="M251" s="154"/>
      <c r="T251" s="155"/>
      <c r="AT251" s="150" t="s">
        <v>171</v>
      </c>
      <c r="AU251" s="150" t="s">
        <v>77</v>
      </c>
      <c r="AV251" s="12" t="s">
        <v>79</v>
      </c>
      <c r="AW251" s="12" t="s">
        <v>31</v>
      </c>
      <c r="AX251" s="12" t="s">
        <v>69</v>
      </c>
      <c r="AY251" s="150" t="s">
        <v>160</v>
      </c>
    </row>
    <row r="252" spans="2:51" s="15" customFormat="1" ht="22.5">
      <c r="B252" s="180"/>
      <c r="D252" s="145" t="s">
        <v>171</v>
      </c>
      <c r="E252" s="181" t="s">
        <v>19</v>
      </c>
      <c r="F252" s="182" t="s">
        <v>1118</v>
      </c>
      <c r="H252" s="181" t="s">
        <v>19</v>
      </c>
      <c r="I252" s="183"/>
      <c r="L252" s="180"/>
      <c r="M252" s="184"/>
      <c r="T252" s="185"/>
      <c r="AT252" s="181" t="s">
        <v>171</v>
      </c>
      <c r="AU252" s="181" t="s">
        <v>77</v>
      </c>
      <c r="AV252" s="15" t="s">
        <v>77</v>
      </c>
      <c r="AW252" s="15" t="s">
        <v>31</v>
      </c>
      <c r="AX252" s="15" t="s">
        <v>69</v>
      </c>
      <c r="AY252" s="181" t="s">
        <v>160</v>
      </c>
    </row>
    <row r="253" spans="2:51" s="12" customFormat="1" ht="11.25">
      <c r="B253" s="149"/>
      <c r="D253" s="145" t="s">
        <v>171</v>
      </c>
      <c r="E253" s="150" t="s">
        <v>19</v>
      </c>
      <c r="F253" s="151" t="s">
        <v>1119</v>
      </c>
      <c r="H253" s="152">
        <v>2.52</v>
      </c>
      <c r="I253" s="153"/>
      <c r="L253" s="149"/>
      <c r="M253" s="154"/>
      <c r="T253" s="155"/>
      <c r="AT253" s="150" t="s">
        <v>171</v>
      </c>
      <c r="AU253" s="150" t="s">
        <v>77</v>
      </c>
      <c r="AV253" s="12" t="s">
        <v>79</v>
      </c>
      <c r="AW253" s="12" t="s">
        <v>31</v>
      </c>
      <c r="AX253" s="12" t="s">
        <v>69</v>
      </c>
      <c r="AY253" s="150" t="s">
        <v>160</v>
      </c>
    </row>
    <row r="254" spans="2:51" s="15" customFormat="1" ht="11.25">
      <c r="B254" s="180"/>
      <c r="D254" s="145" t="s">
        <v>171</v>
      </c>
      <c r="E254" s="181" t="s">
        <v>19</v>
      </c>
      <c r="F254" s="182" t="s">
        <v>1120</v>
      </c>
      <c r="H254" s="181" t="s">
        <v>19</v>
      </c>
      <c r="I254" s="183"/>
      <c r="L254" s="180"/>
      <c r="M254" s="184"/>
      <c r="T254" s="185"/>
      <c r="AT254" s="181" t="s">
        <v>171</v>
      </c>
      <c r="AU254" s="181" t="s">
        <v>77</v>
      </c>
      <c r="AV254" s="15" t="s">
        <v>77</v>
      </c>
      <c r="AW254" s="15" t="s">
        <v>31</v>
      </c>
      <c r="AX254" s="15" t="s">
        <v>69</v>
      </c>
      <c r="AY254" s="181" t="s">
        <v>160</v>
      </c>
    </row>
    <row r="255" spans="2:51" s="12" customFormat="1" ht="11.25">
      <c r="B255" s="149"/>
      <c r="D255" s="145" t="s">
        <v>171</v>
      </c>
      <c r="E255" s="150" t="s">
        <v>19</v>
      </c>
      <c r="F255" s="151" t="s">
        <v>1121</v>
      </c>
      <c r="H255" s="152">
        <v>165.84299999999999</v>
      </c>
      <c r="I255" s="153"/>
      <c r="L255" s="149"/>
      <c r="M255" s="154"/>
      <c r="T255" s="155"/>
      <c r="AT255" s="150" t="s">
        <v>171</v>
      </c>
      <c r="AU255" s="150" t="s">
        <v>77</v>
      </c>
      <c r="AV255" s="12" t="s">
        <v>79</v>
      </c>
      <c r="AW255" s="12" t="s">
        <v>31</v>
      </c>
      <c r="AX255" s="12" t="s">
        <v>69</v>
      </c>
      <c r="AY255" s="150" t="s">
        <v>160</v>
      </c>
    </row>
    <row r="256" spans="2:51" s="15" customFormat="1" ht="11.25">
      <c r="B256" s="180"/>
      <c r="D256" s="145" t="s">
        <v>171</v>
      </c>
      <c r="E256" s="181" t="s">
        <v>19</v>
      </c>
      <c r="F256" s="182" t="s">
        <v>1122</v>
      </c>
      <c r="H256" s="181" t="s">
        <v>19</v>
      </c>
      <c r="I256" s="183"/>
      <c r="L256" s="180"/>
      <c r="M256" s="184"/>
      <c r="T256" s="185"/>
      <c r="AT256" s="181" t="s">
        <v>171</v>
      </c>
      <c r="AU256" s="181" t="s">
        <v>77</v>
      </c>
      <c r="AV256" s="15" t="s">
        <v>77</v>
      </c>
      <c r="AW256" s="15" t="s">
        <v>31</v>
      </c>
      <c r="AX256" s="15" t="s">
        <v>69</v>
      </c>
      <c r="AY256" s="181" t="s">
        <v>160</v>
      </c>
    </row>
    <row r="257" spans="2:65" s="15" customFormat="1" ht="11.25">
      <c r="B257" s="180"/>
      <c r="D257" s="145" t="s">
        <v>171</v>
      </c>
      <c r="E257" s="181" t="s">
        <v>19</v>
      </c>
      <c r="F257" s="182" t="s">
        <v>1013</v>
      </c>
      <c r="H257" s="181" t="s">
        <v>19</v>
      </c>
      <c r="I257" s="183"/>
      <c r="L257" s="180"/>
      <c r="M257" s="184"/>
      <c r="T257" s="185"/>
      <c r="AT257" s="181" t="s">
        <v>171</v>
      </c>
      <c r="AU257" s="181" t="s">
        <v>77</v>
      </c>
      <c r="AV257" s="15" t="s">
        <v>77</v>
      </c>
      <c r="AW257" s="15" t="s">
        <v>31</v>
      </c>
      <c r="AX257" s="15" t="s">
        <v>69</v>
      </c>
      <c r="AY257" s="181" t="s">
        <v>160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1123</v>
      </c>
      <c r="H258" s="152">
        <v>5.0999999999999997E-2</v>
      </c>
      <c r="I258" s="153"/>
      <c r="L258" s="149"/>
      <c r="M258" s="154"/>
      <c r="T258" s="155"/>
      <c r="AT258" s="150" t="s">
        <v>171</v>
      </c>
      <c r="AU258" s="150" t="s">
        <v>77</v>
      </c>
      <c r="AV258" s="12" t="s">
        <v>79</v>
      </c>
      <c r="AW258" s="12" t="s">
        <v>31</v>
      </c>
      <c r="AX258" s="12" t="s">
        <v>69</v>
      </c>
      <c r="AY258" s="150" t="s">
        <v>160</v>
      </c>
    </row>
    <row r="259" spans="2:65" s="15" customFormat="1" ht="11.25">
      <c r="B259" s="180"/>
      <c r="D259" s="145" t="s">
        <v>171</v>
      </c>
      <c r="E259" s="181" t="s">
        <v>19</v>
      </c>
      <c r="F259" s="182" t="s">
        <v>1014</v>
      </c>
      <c r="H259" s="181" t="s">
        <v>19</v>
      </c>
      <c r="I259" s="183"/>
      <c r="L259" s="180"/>
      <c r="M259" s="184"/>
      <c r="T259" s="185"/>
      <c r="AT259" s="181" t="s">
        <v>171</v>
      </c>
      <c r="AU259" s="181" t="s">
        <v>77</v>
      </c>
      <c r="AV259" s="15" t="s">
        <v>77</v>
      </c>
      <c r="AW259" s="15" t="s">
        <v>31</v>
      </c>
      <c r="AX259" s="15" t="s">
        <v>69</v>
      </c>
      <c r="AY259" s="181" t="s">
        <v>160</v>
      </c>
    </row>
    <row r="260" spans="2:65" s="12" customFormat="1" ht="11.25">
      <c r="B260" s="149"/>
      <c r="D260" s="145" t="s">
        <v>171</v>
      </c>
      <c r="E260" s="150" t="s">
        <v>19</v>
      </c>
      <c r="F260" s="151" t="s">
        <v>1124</v>
      </c>
      <c r="H260" s="152">
        <v>0.09</v>
      </c>
      <c r="I260" s="153"/>
      <c r="L260" s="149"/>
      <c r="M260" s="154"/>
      <c r="T260" s="155"/>
      <c r="AT260" s="150" t="s">
        <v>171</v>
      </c>
      <c r="AU260" s="150" t="s">
        <v>77</v>
      </c>
      <c r="AV260" s="12" t="s">
        <v>79</v>
      </c>
      <c r="AW260" s="12" t="s">
        <v>31</v>
      </c>
      <c r="AX260" s="12" t="s">
        <v>69</v>
      </c>
      <c r="AY260" s="150" t="s">
        <v>160</v>
      </c>
    </row>
    <row r="261" spans="2:65" s="13" customFormat="1" ht="11.25">
      <c r="B261" s="156"/>
      <c r="D261" s="145" t="s">
        <v>171</v>
      </c>
      <c r="E261" s="157" t="s">
        <v>19</v>
      </c>
      <c r="F261" s="158" t="s">
        <v>184</v>
      </c>
      <c r="H261" s="159">
        <v>357.82099999999997</v>
      </c>
      <c r="I261" s="160"/>
      <c r="L261" s="156"/>
      <c r="M261" s="161"/>
      <c r="T261" s="162"/>
      <c r="AT261" s="157" t="s">
        <v>171</v>
      </c>
      <c r="AU261" s="157" t="s">
        <v>77</v>
      </c>
      <c r="AV261" s="13" t="s">
        <v>167</v>
      </c>
      <c r="AW261" s="13" t="s">
        <v>31</v>
      </c>
      <c r="AX261" s="13" t="s">
        <v>77</v>
      </c>
      <c r="AY261" s="157" t="s">
        <v>160</v>
      </c>
    </row>
    <row r="262" spans="2:65" s="1" customFormat="1" ht="24.2" customHeight="1">
      <c r="B262" s="33"/>
      <c r="C262" s="132" t="s">
        <v>384</v>
      </c>
      <c r="D262" s="132" t="s">
        <v>162</v>
      </c>
      <c r="E262" s="133" t="s">
        <v>358</v>
      </c>
      <c r="F262" s="134" t="s">
        <v>359</v>
      </c>
      <c r="G262" s="135" t="s">
        <v>233</v>
      </c>
      <c r="H262" s="136">
        <v>12.48</v>
      </c>
      <c r="I262" s="137"/>
      <c r="J262" s="138">
        <f>ROUND(I262*H262,2)</f>
        <v>0</v>
      </c>
      <c r="K262" s="134" t="s">
        <v>166</v>
      </c>
      <c r="L262" s="33"/>
      <c r="M262" s="139" t="s">
        <v>19</v>
      </c>
      <c r="N262" s="140" t="s">
        <v>40</v>
      </c>
      <c r="P262" s="141">
        <f>O262*H262</f>
        <v>0</v>
      </c>
      <c r="Q262" s="141">
        <v>0</v>
      </c>
      <c r="R262" s="141">
        <f>Q262*H262</f>
        <v>0</v>
      </c>
      <c r="S262" s="141">
        <v>0</v>
      </c>
      <c r="T262" s="142">
        <f>S262*H262</f>
        <v>0</v>
      </c>
      <c r="AR262" s="143" t="s">
        <v>268</v>
      </c>
      <c r="AT262" s="143" t="s">
        <v>162</v>
      </c>
      <c r="AU262" s="143" t="s">
        <v>77</v>
      </c>
      <c r="AY262" s="18" t="s">
        <v>160</v>
      </c>
      <c r="BE262" s="144">
        <f>IF(N262="základní",J262,0)</f>
        <v>0</v>
      </c>
      <c r="BF262" s="144">
        <f>IF(N262="snížená",J262,0)</f>
        <v>0</v>
      </c>
      <c r="BG262" s="144">
        <f>IF(N262="zákl. přenesená",J262,0)</f>
        <v>0</v>
      </c>
      <c r="BH262" s="144">
        <f>IF(N262="sníž. přenesená",J262,0)</f>
        <v>0</v>
      </c>
      <c r="BI262" s="144">
        <f>IF(N262="nulová",J262,0)</f>
        <v>0</v>
      </c>
      <c r="BJ262" s="18" t="s">
        <v>77</v>
      </c>
      <c r="BK262" s="144">
        <f>ROUND(I262*H262,2)</f>
        <v>0</v>
      </c>
      <c r="BL262" s="18" t="s">
        <v>268</v>
      </c>
      <c r="BM262" s="143" t="s">
        <v>1125</v>
      </c>
    </row>
    <row r="263" spans="2:65" s="1" customFormat="1" ht="39">
      <c r="B263" s="33"/>
      <c r="D263" s="145" t="s">
        <v>169</v>
      </c>
      <c r="F263" s="146" t="s">
        <v>361</v>
      </c>
      <c r="I263" s="147"/>
      <c r="L263" s="33"/>
      <c r="M263" s="148"/>
      <c r="T263" s="54"/>
      <c r="AT263" s="18" t="s">
        <v>169</v>
      </c>
      <c r="AU263" s="18" t="s">
        <v>77</v>
      </c>
    </row>
    <row r="264" spans="2:65" s="15" customFormat="1" ht="11.25">
      <c r="B264" s="180"/>
      <c r="D264" s="145" t="s">
        <v>171</v>
      </c>
      <c r="E264" s="181" t="s">
        <v>19</v>
      </c>
      <c r="F264" s="182" t="s">
        <v>1126</v>
      </c>
      <c r="H264" s="181" t="s">
        <v>19</v>
      </c>
      <c r="I264" s="183"/>
      <c r="L264" s="180"/>
      <c r="M264" s="184"/>
      <c r="T264" s="185"/>
      <c r="AT264" s="181" t="s">
        <v>171</v>
      </c>
      <c r="AU264" s="181" t="s">
        <v>77</v>
      </c>
      <c r="AV264" s="15" t="s">
        <v>77</v>
      </c>
      <c r="AW264" s="15" t="s">
        <v>31</v>
      </c>
      <c r="AX264" s="15" t="s">
        <v>69</v>
      </c>
      <c r="AY264" s="181" t="s">
        <v>160</v>
      </c>
    </row>
    <row r="265" spans="2:65" s="12" customFormat="1" ht="11.25">
      <c r="B265" s="149"/>
      <c r="D265" s="145" t="s">
        <v>171</v>
      </c>
      <c r="E265" s="150" t="s">
        <v>19</v>
      </c>
      <c r="F265" s="151" t="s">
        <v>1127</v>
      </c>
      <c r="H265" s="152">
        <v>3.5640000000000001</v>
      </c>
      <c r="I265" s="153"/>
      <c r="L265" s="149"/>
      <c r="M265" s="154"/>
      <c r="T265" s="155"/>
      <c r="AT265" s="150" t="s">
        <v>171</v>
      </c>
      <c r="AU265" s="150" t="s">
        <v>77</v>
      </c>
      <c r="AV265" s="12" t="s">
        <v>79</v>
      </c>
      <c r="AW265" s="12" t="s">
        <v>31</v>
      </c>
      <c r="AX265" s="12" t="s">
        <v>69</v>
      </c>
      <c r="AY265" s="150" t="s">
        <v>160</v>
      </c>
    </row>
    <row r="266" spans="2:65" s="15" customFormat="1" ht="11.25">
      <c r="B266" s="180"/>
      <c r="D266" s="145" t="s">
        <v>171</v>
      </c>
      <c r="E266" s="181" t="s">
        <v>19</v>
      </c>
      <c r="F266" s="182" t="s">
        <v>1128</v>
      </c>
      <c r="H266" s="181" t="s">
        <v>19</v>
      </c>
      <c r="I266" s="183"/>
      <c r="L266" s="180"/>
      <c r="M266" s="184"/>
      <c r="T266" s="185"/>
      <c r="AT266" s="181" t="s">
        <v>171</v>
      </c>
      <c r="AU266" s="181" t="s">
        <v>77</v>
      </c>
      <c r="AV266" s="15" t="s">
        <v>77</v>
      </c>
      <c r="AW266" s="15" t="s">
        <v>31</v>
      </c>
      <c r="AX266" s="15" t="s">
        <v>69</v>
      </c>
      <c r="AY266" s="181" t="s">
        <v>160</v>
      </c>
    </row>
    <row r="267" spans="2:65" s="12" customFormat="1" ht="11.25">
      <c r="B267" s="149"/>
      <c r="D267" s="145" t="s">
        <v>171</v>
      </c>
      <c r="E267" s="150" t="s">
        <v>19</v>
      </c>
      <c r="F267" s="151" t="s">
        <v>1129</v>
      </c>
      <c r="H267" s="152">
        <v>9.1999999999999998E-2</v>
      </c>
      <c r="I267" s="153"/>
      <c r="L267" s="149"/>
      <c r="M267" s="154"/>
      <c r="T267" s="155"/>
      <c r="AT267" s="150" t="s">
        <v>171</v>
      </c>
      <c r="AU267" s="150" t="s">
        <v>77</v>
      </c>
      <c r="AV267" s="12" t="s">
        <v>79</v>
      </c>
      <c r="AW267" s="12" t="s">
        <v>31</v>
      </c>
      <c r="AX267" s="12" t="s">
        <v>69</v>
      </c>
      <c r="AY267" s="150" t="s">
        <v>160</v>
      </c>
    </row>
    <row r="268" spans="2:65" s="15" customFormat="1" ht="11.25">
      <c r="B268" s="180"/>
      <c r="D268" s="145" t="s">
        <v>171</v>
      </c>
      <c r="E268" s="181" t="s">
        <v>19</v>
      </c>
      <c r="F268" s="182" t="s">
        <v>1130</v>
      </c>
      <c r="H268" s="181" t="s">
        <v>19</v>
      </c>
      <c r="I268" s="183"/>
      <c r="L268" s="180"/>
      <c r="M268" s="184"/>
      <c r="T268" s="185"/>
      <c r="AT268" s="181" t="s">
        <v>171</v>
      </c>
      <c r="AU268" s="181" t="s">
        <v>77</v>
      </c>
      <c r="AV268" s="15" t="s">
        <v>77</v>
      </c>
      <c r="AW268" s="15" t="s">
        <v>31</v>
      </c>
      <c r="AX268" s="15" t="s">
        <v>69</v>
      </c>
      <c r="AY268" s="181" t="s">
        <v>160</v>
      </c>
    </row>
    <row r="269" spans="2:65" s="12" customFormat="1" ht="11.25">
      <c r="B269" s="149"/>
      <c r="D269" s="145" t="s">
        <v>171</v>
      </c>
      <c r="E269" s="150" t="s">
        <v>19</v>
      </c>
      <c r="F269" s="151" t="s">
        <v>1131</v>
      </c>
      <c r="H269" s="152">
        <v>1.2</v>
      </c>
      <c r="I269" s="153"/>
      <c r="L269" s="149"/>
      <c r="M269" s="154"/>
      <c r="T269" s="155"/>
      <c r="AT269" s="150" t="s">
        <v>171</v>
      </c>
      <c r="AU269" s="150" t="s">
        <v>77</v>
      </c>
      <c r="AV269" s="12" t="s">
        <v>79</v>
      </c>
      <c r="AW269" s="12" t="s">
        <v>31</v>
      </c>
      <c r="AX269" s="12" t="s">
        <v>69</v>
      </c>
      <c r="AY269" s="150" t="s">
        <v>160</v>
      </c>
    </row>
    <row r="270" spans="2:65" s="15" customFormat="1" ht="11.25">
      <c r="B270" s="180"/>
      <c r="D270" s="145" t="s">
        <v>171</v>
      </c>
      <c r="E270" s="181" t="s">
        <v>19</v>
      </c>
      <c r="F270" s="182" t="s">
        <v>1132</v>
      </c>
      <c r="H270" s="181" t="s">
        <v>19</v>
      </c>
      <c r="I270" s="183"/>
      <c r="L270" s="180"/>
      <c r="M270" s="184"/>
      <c r="T270" s="185"/>
      <c r="AT270" s="181" t="s">
        <v>171</v>
      </c>
      <c r="AU270" s="181" t="s">
        <v>77</v>
      </c>
      <c r="AV270" s="15" t="s">
        <v>77</v>
      </c>
      <c r="AW270" s="15" t="s">
        <v>31</v>
      </c>
      <c r="AX270" s="15" t="s">
        <v>69</v>
      </c>
      <c r="AY270" s="181" t="s">
        <v>160</v>
      </c>
    </row>
    <row r="271" spans="2:65" s="12" customFormat="1" ht="11.25">
      <c r="B271" s="149"/>
      <c r="D271" s="145" t="s">
        <v>171</v>
      </c>
      <c r="E271" s="150" t="s">
        <v>19</v>
      </c>
      <c r="F271" s="151" t="s">
        <v>1133</v>
      </c>
      <c r="H271" s="152">
        <v>7.6239999999999997</v>
      </c>
      <c r="I271" s="153"/>
      <c r="L271" s="149"/>
      <c r="M271" s="154"/>
      <c r="T271" s="155"/>
      <c r="AT271" s="150" t="s">
        <v>171</v>
      </c>
      <c r="AU271" s="150" t="s">
        <v>77</v>
      </c>
      <c r="AV271" s="12" t="s">
        <v>79</v>
      </c>
      <c r="AW271" s="12" t="s">
        <v>31</v>
      </c>
      <c r="AX271" s="12" t="s">
        <v>69</v>
      </c>
      <c r="AY271" s="150" t="s">
        <v>160</v>
      </c>
    </row>
    <row r="272" spans="2:65" s="13" customFormat="1" ht="11.25">
      <c r="B272" s="156"/>
      <c r="D272" s="145" t="s">
        <v>171</v>
      </c>
      <c r="E272" s="157" t="s">
        <v>19</v>
      </c>
      <c r="F272" s="158" t="s">
        <v>184</v>
      </c>
      <c r="H272" s="159">
        <v>12.48</v>
      </c>
      <c r="I272" s="160"/>
      <c r="L272" s="156"/>
      <c r="M272" s="161"/>
      <c r="T272" s="162"/>
      <c r="AT272" s="157" t="s">
        <v>171</v>
      </c>
      <c r="AU272" s="157" t="s">
        <v>77</v>
      </c>
      <c r="AV272" s="13" t="s">
        <v>167</v>
      </c>
      <c r="AW272" s="13" t="s">
        <v>31</v>
      </c>
      <c r="AX272" s="13" t="s">
        <v>77</v>
      </c>
      <c r="AY272" s="157" t="s">
        <v>160</v>
      </c>
    </row>
    <row r="273" spans="2:65" s="1" customFormat="1" ht="33" customHeight="1">
      <c r="B273" s="33"/>
      <c r="C273" s="132" t="s">
        <v>390</v>
      </c>
      <c r="D273" s="132" t="s">
        <v>162</v>
      </c>
      <c r="E273" s="133" t="s">
        <v>474</v>
      </c>
      <c r="F273" s="134" t="s">
        <v>475</v>
      </c>
      <c r="G273" s="135" t="s">
        <v>233</v>
      </c>
      <c r="H273" s="136">
        <v>335.548</v>
      </c>
      <c r="I273" s="137"/>
      <c r="J273" s="138">
        <f>ROUND(I273*H273,2)</f>
        <v>0</v>
      </c>
      <c r="K273" s="134" t="s">
        <v>166</v>
      </c>
      <c r="L273" s="33"/>
      <c r="M273" s="139" t="s">
        <v>19</v>
      </c>
      <c r="N273" s="140" t="s">
        <v>40</v>
      </c>
      <c r="P273" s="141">
        <f>O273*H273</f>
        <v>0</v>
      </c>
      <c r="Q273" s="141">
        <v>0</v>
      </c>
      <c r="R273" s="141">
        <f>Q273*H273</f>
        <v>0</v>
      </c>
      <c r="S273" s="141">
        <v>0</v>
      </c>
      <c r="T273" s="142">
        <f>S273*H273</f>
        <v>0</v>
      </c>
      <c r="AR273" s="143" t="s">
        <v>268</v>
      </c>
      <c r="AT273" s="143" t="s">
        <v>162</v>
      </c>
      <c r="AU273" s="143" t="s">
        <v>77</v>
      </c>
      <c r="AY273" s="18" t="s">
        <v>160</v>
      </c>
      <c r="BE273" s="144">
        <f>IF(N273="základní",J273,0)</f>
        <v>0</v>
      </c>
      <c r="BF273" s="144">
        <f>IF(N273="snížená",J273,0)</f>
        <v>0</v>
      </c>
      <c r="BG273" s="144">
        <f>IF(N273="zákl. přenesená",J273,0)</f>
        <v>0</v>
      </c>
      <c r="BH273" s="144">
        <f>IF(N273="sníž. přenesená",J273,0)</f>
        <v>0</v>
      </c>
      <c r="BI273" s="144">
        <f>IF(N273="nulová",J273,0)</f>
        <v>0</v>
      </c>
      <c r="BJ273" s="18" t="s">
        <v>77</v>
      </c>
      <c r="BK273" s="144">
        <f>ROUND(I273*H273,2)</f>
        <v>0</v>
      </c>
      <c r="BL273" s="18" t="s">
        <v>268</v>
      </c>
      <c r="BM273" s="143" t="s">
        <v>1134</v>
      </c>
    </row>
    <row r="274" spans="2:65" s="1" customFormat="1" ht="39">
      <c r="B274" s="33"/>
      <c r="D274" s="145" t="s">
        <v>169</v>
      </c>
      <c r="F274" s="146" t="s">
        <v>477</v>
      </c>
      <c r="I274" s="147"/>
      <c r="L274" s="33"/>
      <c r="M274" s="148"/>
      <c r="T274" s="54"/>
      <c r="AT274" s="18" t="s">
        <v>169</v>
      </c>
      <c r="AU274" s="18" t="s">
        <v>77</v>
      </c>
    </row>
    <row r="275" spans="2:65" s="15" customFormat="1" ht="11.25">
      <c r="B275" s="180"/>
      <c r="D275" s="145" t="s">
        <v>171</v>
      </c>
      <c r="E275" s="181" t="s">
        <v>19</v>
      </c>
      <c r="F275" s="182" t="s">
        <v>1132</v>
      </c>
      <c r="H275" s="181" t="s">
        <v>19</v>
      </c>
      <c r="I275" s="183"/>
      <c r="L275" s="180"/>
      <c r="M275" s="184"/>
      <c r="T275" s="185"/>
      <c r="AT275" s="181" t="s">
        <v>171</v>
      </c>
      <c r="AU275" s="181" t="s">
        <v>77</v>
      </c>
      <c r="AV275" s="15" t="s">
        <v>77</v>
      </c>
      <c r="AW275" s="15" t="s">
        <v>31</v>
      </c>
      <c r="AX275" s="15" t="s">
        <v>69</v>
      </c>
      <c r="AY275" s="181" t="s">
        <v>160</v>
      </c>
    </row>
    <row r="276" spans="2:65" s="12" customFormat="1" ht="11.25">
      <c r="B276" s="149"/>
      <c r="D276" s="145" t="s">
        <v>171</v>
      </c>
      <c r="E276" s="150" t="s">
        <v>19</v>
      </c>
      <c r="F276" s="151" t="s">
        <v>1135</v>
      </c>
      <c r="H276" s="152">
        <v>335.45600000000002</v>
      </c>
      <c r="I276" s="153"/>
      <c r="L276" s="149"/>
      <c r="M276" s="154"/>
      <c r="T276" s="155"/>
      <c r="AT276" s="150" t="s">
        <v>171</v>
      </c>
      <c r="AU276" s="150" t="s">
        <v>77</v>
      </c>
      <c r="AV276" s="12" t="s">
        <v>79</v>
      </c>
      <c r="AW276" s="12" t="s">
        <v>31</v>
      </c>
      <c r="AX276" s="12" t="s">
        <v>69</v>
      </c>
      <c r="AY276" s="150" t="s">
        <v>160</v>
      </c>
    </row>
    <row r="277" spans="2:65" s="15" customFormat="1" ht="11.25">
      <c r="B277" s="180"/>
      <c r="D277" s="145" t="s">
        <v>171</v>
      </c>
      <c r="E277" s="181" t="s">
        <v>19</v>
      </c>
      <c r="F277" s="182" t="s">
        <v>1136</v>
      </c>
      <c r="H277" s="181" t="s">
        <v>19</v>
      </c>
      <c r="I277" s="183"/>
      <c r="L277" s="180"/>
      <c r="M277" s="184"/>
      <c r="T277" s="185"/>
      <c r="AT277" s="181" t="s">
        <v>171</v>
      </c>
      <c r="AU277" s="181" t="s">
        <v>77</v>
      </c>
      <c r="AV277" s="15" t="s">
        <v>77</v>
      </c>
      <c r="AW277" s="15" t="s">
        <v>31</v>
      </c>
      <c r="AX277" s="15" t="s">
        <v>69</v>
      </c>
      <c r="AY277" s="181" t="s">
        <v>160</v>
      </c>
    </row>
    <row r="278" spans="2:65" s="12" customFormat="1" ht="11.25">
      <c r="B278" s="149"/>
      <c r="D278" s="145" t="s">
        <v>171</v>
      </c>
      <c r="E278" s="150" t="s">
        <v>19</v>
      </c>
      <c r="F278" s="151" t="s">
        <v>1129</v>
      </c>
      <c r="H278" s="152">
        <v>9.1999999999999998E-2</v>
      </c>
      <c r="I278" s="153"/>
      <c r="L278" s="149"/>
      <c r="M278" s="154"/>
      <c r="T278" s="155"/>
      <c r="AT278" s="150" t="s">
        <v>171</v>
      </c>
      <c r="AU278" s="150" t="s">
        <v>77</v>
      </c>
      <c r="AV278" s="12" t="s">
        <v>79</v>
      </c>
      <c r="AW278" s="12" t="s">
        <v>31</v>
      </c>
      <c r="AX278" s="12" t="s">
        <v>69</v>
      </c>
      <c r="AY278" s="150" t="s">
        <v>160</v>
      </c>
    </row>
    <row r="279" spans="2:65" s="13" customFormat="1" ht="11.25">
      <c r="B279" s="156"/>
      <c r="D279" s="145" t="s">
        <v>171</v>
      </c>
      <c r="E279" s="157" t="s">
        <v>19</v>
      </c>
      <c r="F279" s="158" t="s">
        <v>184</v>
      </c>
      <c r="H279" s="159">
        <v>335.548</v>
      </c>
      <c r="I279" s="160"/>
      <c r="L279" s="156"/>
      <c r="M279" s="186"/>
      <c r="N279" s="187"/>
      <c r="O279" s="187"/>
      <c r="P279" s="187"/>
      <c r="Q279" s="187"/>
      <c r="R279" s="187"/>
      <c r="S279" s="187"/>
      <c r="T279" s="188"/>
      <c r="AT279" s="157" t="s">
        <v>171</v>
      </c>
      <c r="AU279" s="157" t="s">
        <v>77</v>
      </c>
      <c r="AV279" s="13" t="s">
        <v>167</v>
      </c>
      <c r="AW279" s="13" t="s">
        <v>31</v>
      </c>
      <c r="AX279" s="13" t="s">
        <v>77</v>
      </c>
      <c r="AY279" s="157" t="s">
        <v>160</v>
      </c>
    </row>
    <row r="280" spans="2:65" s="1" customFormat="1" ht="6.95" customHeight="1">
      <c r="B280" s="42"/>
      <c r="C280" s="43"/>
      <c r="D280" s="43"/>
      <c r="E280" s="43"/>
      <c r="F280" s="43"/>
      <c r="G280" s="43"/>
      <c r="H280" s="43"/>
      <c r="I280" s="43"/>
      <c r="J280" s="43"/>
      <c r="K280" s="43"/>
      <c r="L280" s="33"/>
    </row>
  </sheetData>
  <sheetProtection algorithmName="SHA-512" hashValue="EPl1Eq/VtifinKNf2eavlTIQAMZa1ujCTALfZo3lyyEaM+g5DFrCdnirvNqgpG+4vNFXLgpe7VgIzfBxwqM4Gw==" saltValue="RDYqEVKFPgaEA78ZVWaZ48NXkLYr72G+V3JclSyhl6kJ0fFA++5vhdhG0Ku1RU59UU6yEdeBGPNRt39rt1CDJQ==" spinCount="100000" sheet="1" objects="1" scenarios="1" formatColumns="0" formatRows="0" autoFilter="0"/>
  <autoFilter ref="C81:K279" xr:uid="{00000000-0009-0000-0000-000005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253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94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1137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19</v>
      </c>
      <c r="L20" s="33"/>
    </row>
    <row r="21" spans="2:12" s="1" customFormat="1" ht="18" customHeight="1">
      <c r="B21" s="33"/>
      <c r="E21" s="26" t="s">
        <v>22</v>
      </c>
      <c r="I21" s="28" t="s">
        <v>27</v>
      </c>
      <c r="J21" s="26" t="s">
        <v>19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ROUND(J82,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ROUND((SUM(BE82:BE252)),  2)</f>
        <v>0</v>
      </c>
      <c r="I33" s="94">
        <v>0.21</v>
      </c>
      <c r="J33" s="84">
        <f>ROUND(((SUM(BE82:BE252))*I33),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ROUND((SUM(BF82:BF252)),  2)</f>
        <v>0</v>
      </c>
      <c r="I34" s="94">
        <v>0.12</v>
      </c>
      <c r="J34" s="84">
        <f>ROUND(((SUM(BF82:BF252))*I34),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ROUND((SUM(BG82:BG252)),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ROUND((SUM(BH82:BH252)),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ROUND((SUM(BI82:BI252)),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01-13-02 - Železniční přejezd P2815, evid. km 15,178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 xml:space="preserve"> 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J82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J83</f>
        <v>0</v>
      </c>
      <c r="L60" s="104"/>
    </row>
    <row r="61" spans="2:47" s="9" customFormat="1" ht="19.899999999999999" customHeight="1">
      <c r="B61" s="108"/>
      <c r="D61" s="109" t="s">
        <v>142</v>
      </c>
      <c r="E61" s="110"/>
      <c r="F61" s="110"/>
      <c r="G61" s="110"/>
      <c r="H61" s="110"/>
      <c r="I61" s="110"/>
      <c r="J61" s="111">
        <f>J84</f>
        <v>0</v>
      </c>
      <c r="L61" s="108"/>
    </row>
    <row r="62" spans="2:47" s="8" customFormat="1" ht="24.95" customHeight="1">
      <c r="B62" s="104"/>
      <c r="D62" s="105" t="s">
        <v>586</v>
      </c>
      <c r="E62" s="106"/>
      <c r="F62" s="106"/>
      <c r="G62" s="106"/>
      <c r="H62" s="106"/>
      <c r="I62" s="106"/>
      <c r="J62" s="107">
        <f>J197</f>
        <v>0</v>
      </c>
      <c r="L62" s="104"/>
    </row>
    <row r="63" spans="2:47" s="1" customFormat="1" ht="21.75" customHeight="1">
      <c r="B63" s="33"/>
      <c r="L63" s="33"/>
    </row>
    <row r="64" spans="2:47" s="1" customFormat="1" ht="6.95" customHeight="1"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33"/>
    </row>
    <row r="68" spans="2:12" s="1" customFormat="1" ht="6.95" customHeight="1">
      <c r="B68" s="44"/>
      <c r="C68" s="45"/>
      <c r="D68" s="45"/>
      <c r="E68" s="45"/>
      <c r="F68" s="45"/>
      <c r="G68" s="45"/>
      <c r="H68" s="45"/>
      <c r="I68" s="45"/>
      <c r="J68" s="45"/>
      <c r="K68" s="45"/>
      <c r="L68" s="33"/>
    </row>
    <row r="69" spans="2:12" s="1" customFormat="1" ht="24.95" customHeight="1">
      <c r="B69" s="33"/>
      <c r="C69" s="22" t="s">
        <v>145</v>
      </c>
      <c r="L69" s="33"/>
    </row>
    <row r="70" spans="2:12" s="1" customFormat="1" ht="6.95" customHeight="1">
      <c r="B70" s="33"/>
      <c r="L70" s="33"/>
    </row>
    <row r="71" spans="2:12" s="1" customFormat="1" ht="12" customHeight="1">
      <c r="B71" s="33"/>
      <c r="C71" s="28" t="s">
        <v>16</v>
      </c>
      <c r="L71" s="33"/>
    </row>
    <row r="72" spans="2:12" s="1" customFormat="1" ht="16.5" customHeight="1">
      <c r="B72" s="33"/>
      <c r="E72" s="333" t="str">
        <f>E7</f>
        <v>Prostá rekonstrukce trati v úseku Chrastava - Hrádek nad Nisou</v>
      </c>
      <c r="F72" s="334"/>
      <c r="G72" s="334"/>
      <c r="H72" s="334"/>
      <c r="L72" s="33"/>
    </row>
    <row r="73" spans="2:12" s="1" customFormat="1" ht="12" customHeight="1">
      <c r="B73" s="33"/>
      <c r="C73" s="28" t="s">
        <v>134</v>
      </c>
      <c r="L73" s="33"/>
    </row>
    <row r="74" spans="2:12" s="1" customFormat="1" ht="16.5" customHeight="1">
      <c r="B74" s="33"/>
      <c r="E74" s="296" t="str">
        <f>E9</f>
        <v>SO 01-13-02 - Železniční přejezd P2815, evid. km 15,178</v>
      </c>
      <c r="F74" s="335"/>
      <c r="G74" s="335"/>
      <c r="H74" s="335"/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21</v>
      </c>
      <c r="F76" s="26" t="str">
        <f>F12</f>
        <v xml:space="preserve"> </v>
      </c>
      <c r="I76" s="28" t="s">
        <v>23</v>
      </c>
      <c r="J76" s="50" t="str">
        <f>IF(J12="","",J12)</f>
        <v>24. 1. 2025</v>
      </c>
      <c r="L76" s="33"/>
    </row>
    <row r="77" spans="2:12" s="1" customFormat="1" ht="6.95" customHeight="1">
      <c r="B77" s="33"/>
      <c r="L77" s="33"/>
    </row>
    <row r="78" spans="2:12" s="1" customFormat="1" ht="15.2" customHeight="1">
      <c r="B78" s="33"/>
      <c r="C78" s="28" t="s">
        <v>25</v>
      </c>
      <c r="F78" s="26" t="str">
        <f>E15</f>
        <v xml:space="preserve"> </v>
      </c>
      <c r="I78" s="28" t="s">
        <v>30</v>
      </c>
      <c r="J78" s="31" t="str">
        <f>E21</f>
        <v xml:space="preserve"> </v>
      </c>
      <c r="L78" s="33"/>
    </row>
    <row r="79" spans="2:12" s="1" customFormat="1" ht="15.2" customHeight="1">
      <c r="B79" s="33"/>
      <c r="C79" s="28" t="s">
        <v>28</v>
      </c>
      <c r="F79" s="26" t="str">
        <f>IF(E18="","",E18)</f>
        <v>Vyplň údaj</v>
      </c>
      <c r="I79" s="28" t="s">
        <v>32</v>
      </c>
      <c r="J79" s="31" t="str">
        <f>E24</f>
        <v xml:space="preserve"> </v>
      </c>
      <c r="L79" s="33"/>
    </row>
    <row r="80" spans="2:12" s="1" customFormat="1" ht="10.35" customHeight="1">
      <c r="B80" s="33"/>
      <c r="L80" s="33"/>
    </row>
    <row r="81" spans="2:65" s="10" customFormat="1" ht="29.25" customHeight="1">
      <c r="B81" s="112"/>
      <c r="C81" s="113" t="s">
        <v>146</v>
      </c>
      <c r="D81" s="114" t="s">
        <v>54</v>
      </c>
      <c r="E81" s="114" t="s">
        <v>50</v>
      </c>
      <c r="F81" s="114" t="s">
        <v>51</v>
      </c>
      <c r="G81" s="114" t="s">
        <v>147</v>
      </c>
      <c r="H81" s="114" t="s">
        <v>148</v>
      </c>
      <c r="I81" s="114" t="s">
        <v>149</v>
      </c>
      <c r="J81" s="114" t="s">
        <v>138</v>
      </c>
      <c r="K81" s="115" t="s">
        <v>150</v>
      </c>
      <c r="L81" s="112"/>
      <c r="M81" s="57" t="s">
        <v>19</v>
      </c>
      <c r="N81" s="58" t="s">
        <v>39</v>
      </c>
      <c r="O81" s="58" t="s">
        <v>151</v>
      </c>
      <c r="P81" s="58" t="s">
        <v>152</v>
      </c>
      <c r="Q81" s="58" t="s">
        <v>153</v>
      </c>
      <c r="R81" s="58" t="s">
        <v>154</v>
      </c>
      <c r="S81" s="58" t="s">
        <v>155</v>
      </c>
      <c r="T81" s="59" t="s">
        <v>156</v>
      </c>
    </row>
    <row r="82" spans="2:65" s="1" customFormat="1" ht="22.9" customHeight="1">
      <c r="B82" s="33"/>
      <c r="C82" s="62" t="s">
        <v>157</v>
      </c>
      <c r="J82" s="116">
        <f>BK82</f>
        <v>0</v>
      </c>
      <c r="L82" s="33"/>
      <c r="M82" s="60"/>
      <c r="N82" s="51"/>
      <c r="O82" s="51"/>
      <c r="P82" s="117">
        <f>P83+P197</f>
        <v>0</v>
      </c>
      <c r="Q82" s="51"/>
      <c r="R82" s="117">
        <f>R83+R197</f>
        <v>53.926706999999993</v>
      </c>
      <c r="S82" s="51"/>
      <c r="T82" s="118">
        <f>T83+T197</f>
        <v>0</v>
      </c>
      <c r="AT82" s="18" t="s">
        <v>68</v>
      </c>
      <c r="AU82" s="18" t="s">
        <v>139</v>
      </c>
      <c r="BK82" s="119">
        <f>BK83+BK197</f>
        <v>0</v>
      </c>
    </row>
    <row r="83" spans="2:65" s="11" customFormat="1" ht="25.9" customHeight="1">
      <c r="B83" s="120"/>
      <c r="D83" s="121" t="s">
        <v>68</v>
      </c>
      <c r="E83" s="122" t="s">
        <v>158</v>
      </c>
      <c r="F83" s="122" t="s">
        <v>159</v>
      </c>
      <c r="I83" s="123"/>
      <c r="J83" s="124">
        <f>BK83</f>
        <v>0</v>
      </c>
      <c r="L83" s="120"/>
      <c r="M83" s="125"/>
      <c r="P83" s="126">
        <f>P84</f>
        <v>0</v>
      </c>
      <c r="R83" s="126">
        <f>R84</f>
        <v>53.926706999999993</v>
      </c>
      <c r="T83" s="127">
        <f>T84</f>
        <v>0</v>
      </c>
      <c r="AR83" s="121" t="s">
        <v>77</v>
      </c>
      <c r="AT83" s="128" t="s">
        <v>68</v>
      </c>
      <c r="AU83" s="128" t="s">
        <v>69</v>
      </c>
      <c r="AY83" s="121" t="s">
        <v>160</v>
      </c>
      <c r="BK83" s="129">
        <f>BK84</f>
        <v>0</v>
      </c>
    </row>
    <row r="84" spans="2:65" s="11" customFormat="1" ht="22.9" customHeight="1">
      <c r="B84" s="120"/>
      <c r="D84" s="121" t="s">
        <v>68</v>
      </c>
      <c r="E84" s="130" t="s">
        <v>191</v>
      </c>
      <c r="F84" s="130" t="s">
        <v>215</v>
      </c>
      <c r="I84" s="123"/>
      <c r="J84" s="131">
        <f>BK84</f>
        <v>0</v>
      </c>
      <c r="L84" s="120"/>
      <c r="M84" s="125"/>
      <c r="P84" s="126">
        <f>SUM(P85:P196)</f>
        <v>0</v>
      </c>
      <c r="R84" s="126">
        <f>SUM(R85:R196)</f>
        <v>53.926706999999993</v>
      </c>
      <c r="T84" s="127">
        <f>SUM(T85:T196)</f>
        <v>0</v>
      </c>
      <c r="AR84" s="121" t="s">
        <v>77</v>
      </c>
      <c r="AT84" s="128" t="s">
        <v>68</v>
      </c>
      <c r="AU84" s="128" t="s">
        <v>77</v>
      </c>
      <c r="AY84" s="121" t="s">
        <v>160</v>
      </c>
      <c r="BK84" s="129">
        <f>SUM(BK85:BK196)</f>
        <v>0</v>
      </c>
    </row>
    <row r="85" spans="2:65" s="1" customFormat="1" ht="16.5" customHeight="1">
      <c r="B85" s="33"/>
      <c r="C85" s="132" t="s">
        <v>77</v>
      </c>
      <c r="D85" s="132" t="s">
        <v>162</v>
      </c>
      <c r="E85" s="133" t="s">
        <v>960</v>
      </c>
      <c r="F85" s="134" t="s">
        <v>961</v>
      </c>
      <c r="G85" s="135" t="s">
        <v>962</v>
      </c>
      <c r="H85" s="136">
        <v>20</v>
      </c>
      <c r="I85" s="137"/>
      <c r="J85" s="138">
        <f>ROUND(I85*H85,2)</f>
        <v>0</v>
      </c>
      <c r="K85" s="134" t="s">
        <v>19</v>
      </c>
      <c r="L85" s="33"/>
      <c r="M85" s="139" t="s">
        <v>19</v>
      </c>
      <c r="N85" s="140" t="s">
        <v>40</v>
      </c>
      <c r="P85" s="141">
        <f>O85*H85</f>
        <v>0</v>
      </c>
      <c r="Q85" s="141">
        <v>0</v>
      </c>
      <c r="R85" s="141">
        <f>Q85*H85</f>
        <v>0</v>
      </c>
      <c r="S85" s="141">
        <v>0</v>
      </c>
      <c r="T85" s="142">
        <f>S85*H85</f>
        <v>0</v>
      </c>
      <c r="AR85" s="143" t="s">
        <v>167</v>
      </c>
      <c r="AT85" s="143" t="s">
        <v>162</v>
      </c>
      <c r="AU85" s="143" t="s">
        <v>79</v>
      </c>
      <c r="AY85" s="18" t="s">
        <v>160</v>
      </c>
      <c r="BE85" s="144">
        <f>IF(N85="základní",J85,0)</f>
        <v>0</v>
      </c>
      <c r="BF85" s="144">
        <f>IF(N85="snížená",J85,0)</f>
        <v>0</v>
      </c>
      <c r="BG85" s="144">
        <f>IF(N85="zákl. přenesená",J85,0)</f>
        <v>0</v>
      </c>
      <c r="BH85" s="144">
        <f>IF(N85="sníž. přenesená",J85,0)</f>
        <v>0</v>
      </c>
      <c r="BI85" s="144">
        <f>IF(N85="nulová",J85,0)</f>
        <v>0</v>
      </c>
      <c r="BJ85" s="18" t="s">
        <v>77</v>
      </c>
      <c r="BK85" s="144">
        <f>ROUND(I85*H85,2)</f>
        <v>0</v>
      </c>
      <c r="BL85" s="18" t="s">
        <v>167</v>
      </c>
      <c r="BM85" s="143" t="s">
        <v>1138</v>
      </c>
    </row>
    <row r="86" spans="2:65" s="1" customFormat="1" ht="11.25">
      <c r="B86" s="33"/>
      <c r="D86" s="145" t="s">
        <v>169</v>
      </c>
      <c r="F86" s="146" t="s">
        <v>961</v>
      </c>
      <c r="I86" s="147"/>
      <c r="L86" s="33"/>
      <c r="M86" s="148"/>
      <c r="T86" s="54"/>
      <c r="AT86" s="18" t="s">
        <v>169</v>
      </c>
      <c r="AU86" s="18" t="s">
        <v>79</v>
      </c>
    </row>
    <row r="87" spans="2:65" s="15" customFormat="1" ht="11.25">
      <c r="B87" s="180"/>
      <c r="D87" s="145" t="s">
        <v>171</v>
      </c>
      <c r="E87" s="181" t="s">
        <v>19</v>
      </c>
      <c r="F87" s="182" t="s">
        <v>964</v>
      </c>
      <c r="H87" s="181" t="s">
        <v>19</v>
      </c>
      <c r="I87" s="183"/>
      <c r="L87" s="180"/>
      <c r="M87" s="184"/>
      <c r="T87" s="185"/>
      <c r="AT87" s="181" t="s">
        <v>171</v>
      </c>
      <c r="AU87" s="181" t="s">
        <v>79</v>
      </c>
      <c r="AV87" s="15" t="s">
        <v>77</v>
      </c>
      <c r="AW87" s="15" t="s">
        <v>31</v>
      </c>
      <c r="AX87" s="15" t="s">
        <v>69</v>
      </c>
      <c r="AY87" s="181" t="s">
        <v>160</v>
      </c>
    </row>
    <row r="88" spans="2:65" s="12" customFormat="1" ht="11.25">
      <c r="B88" s="149"/>
      <c r="D88" s="145" t="s">
        <v>171</v>
      </c>
      <c r="E88" s="150" t="s">
        <v>19</v>
      </c>
      <c r="F88" s="151" t="s">
        <v>284</v>
      </c>
      <c r="H88" s="152">
        <v>20</v>
      </c>
      <c r="I88" s="153"/>
      <c r="L88" s="149"/>
      <c r="M88" s="154"/>
      <c r="T88" s="155"/>
      <c r="AT88" s="150" t="s">
        <v>171</v>
      </c>
      <c r="AU88" s="150" t="s">
        <v>79</v>
      </c>
      <c r="AV88" s="12" t="s">
        <v>79</v>
      </c>
      <c r="AW88" s="12" t="s">
        <v>31</v>
      </c>
      <c r="AX88" s="12" t="s">
        <v>77</v>
      </c>
      <c r="AY88" s="150" t="s">
        <v>160</v>
      </c>
    </row>
    <row r="89" spans="2:65" s="1" customFormat="1" ht="16.5" customHeight="1">
      <c r="B89" s="33"/>
      <c r="C89" s="132" t="s">
        <v>79</v>
      </c>
      <c r="D89" s="132" t="s">
        <v>162</v>
      </c>
      <c r="E89" s="133" t="s">
        <v>1139</v>
      </c>
      <c r="F89" s="134" t="s">
        <v>1140</v>
      </c>
      <c r="G89" s="135" t="s">
        <v>962</v>
      </c>
      <c r="H89" s="136">
        <v>20</v>
      </c>
      <c r="I89" s="137"/>
      <c r="J89" s="138">
        <f>ROUND(I89*H89,2)</f>
        <v>0</v>
      </c>
      <c r="K89" s="134" t="s">
        <v>19</v>
      </c>
      <c r="L89" s="33"/>
      <c r="M89" s="139" t="s">
        <v>19</v>
      </c>
      <c r="N89" s="140" t="s">
        <v>40</v>
      </c>
      <c r="P89" s="141">
        <f>O89*H89</f>
        <v>0</v>
      </c>
      <c r="Q89" s="141">
        <v>0</v>
      </c>
      <c r="R89" s="141">
        <f>Q89*H89</f>
        <v>0</v>
      </c>
      <c r="S89" s="141">
        <v>0</v>
      </c>
      <c r="T89" s="142">
        <f>S89*H89</f>
        <v>0</v>
      </c>
      <c r="AR89" s="143" t="s">
        <v>167</v>
      </c>
      <c r="AT89" s="143" t="s">
        <v>162</v>
      </c>
      <c r="AU89" s="143" t="s">
        <v>79</v>
      </c>
      <c r="AY89" s="18" t="s">
        <v>160</v>
      </c>
      <c r="BE89" s="144">
        <f>IF(N89="základní",J89,0)</f>
        <v>0</v>
      </c>
      <c r="BF89" s="144">
        <f>IF(N89="snížená",J89,0)</f>
        <v>0</v>
      </c>
      <c r="BG89" s="144">
        <f>IF(N89="zákl. přenesená",J89,0)</f>
        <v>0</v>
      </c>
      <c r="BH89" s="144">
        <f>IF(N89="sníž. přenesená",J89,0)</f>
        <v>0</v>
      </c>
      <c r="BI89" s="144">
        <f>IF(N89="nulová",J89,0)</f>
        <v>0</v>
      </c>
      <c r="BJ89" s="18" t="s">
        <v>77</v>
      </c>
      <c r="BK89" s="144">
        <f>ROUND(I89*H89,2)</f>
        <v>0</v>
      </c>
      <c r="BL89" s="18" t="s">
        <v>167</v>
      </c>
      <c r="BM89" s="143" t="s">
        <v>1141</v>
      </c>
    </row>
    <row r="90" spans="2:65" s="1" customFormat="1" ht="11.25">
      <c r="B90" s="33"/>
      <c r="D90" s="145" t="s">
        <v>169</v>
      </c>
      <c r="F90" s="146" t="s">
        <v>1140</v>
      </c>
      <c r="I90" s="147"/>
      <c r="L90" s="33"/>
      <c r="M90" s="148"/>
      <c r="T90" s="54"/>
      <c r="AT90" s="18" t="s">
        <v>169</v>
      </c>
      <c r="AU90" s="18" t="s">
        <v>79</v>
      </c>
    </row>
    <row r="91" spans="2:65" s="15" customFormat="1" ht="11.25">
      <c r="B91" s="180"/>
      <c r="D91" s="145" t="s">
        <v>171</v>
      </c>
      <c r="E91" s="181" t="s">
        <v>19</v>
      </c>
      <c r="F91" s="182" t="s">
        <v>1142</v>
      </c>
      <c r="H91" s="181" t="s">
        <v>19</v>
      </c>
      <c r="I91" s="183"/>
      <c r="L91" s="180"/>
      <c r="M91" s="184"/>
      <c r="T91" s="185"/>
      <c r="AT91" s="181" t="s">
        <v>171</v>
      </c>
      <c r="AU91" s="181" t="s">
        <v>79</v>
      </c>
      <c r="AV91" s="15" t="s">
        <v>77</v>
      </c>
      <c r="AW91" s="15" t="s">
        <v>31</v>
      </c>
      <c r="AX91" s="15" t="s">
        <v>69</v>
      </c>
      <c r="AY91" s="181" t="s">
        <v>160</v>
      </c>
    </row>
    <row r="92" spans="2:65" s="12" customFormat="1" ht="11.25">
      <c r="B92" s="149"/>
      <c r="D92" s="145" t="s">
        <v>171</v>
      </c>
      <c r="E92" s="150" t="s">
        <v>19</v>
      </c>
      <c r="F92" s="151" t="s">
        <v>284</v>
      </c>
      <c r="H92" s="152">
        <v>20</v>
      </c>
      <c r="I92" s="153"/>
      <c r="L92" s="149"/>
      <c r="M92" s="154"/>
      <c r="T92" s="155"/>
      <c r="AT92" s="150" t="s">
        <v>171</v>
      </c>
      <c r="AU92" s="150" t="s">
        <v>79</v>
      </c>
      <c r="AV92" s="12" t="s">
        <v>79</v>
      </c>
      <c r="AW92" s="12" t="s">
        <v>31</v>
      </c>
      <c r="AX92" s="12" t="s">
        <v>77</v>
      </c>
      <c r="AY92" s="150" t="s">
        <v>160</v>
      </c>
    </row>
    <row r="93" spans="2:65" s="1" customFormat="1" ht="21.75" customHeight="1">
      <c r="B93" s="33"/>
      <c r="C93" s="132" t="s">
        <v>178</v>
      </c>
      <c r="D93" s="132" t="s">
        <v>162</v>
      </c>
      <c r="E93" s="133" t="s">
        <v>972</v>
      </c>
      <c r="F93" s="134" t="s">
        <v>973</v>
      </c>
      <c r="G93" s="135" t="s">
        <v>298</v>
      </c>
      <c r="H93" s="136">
        <v>6</v>
      </c>
      <c r="I93" s="137"/>
      <c r="J93" s="138">
        <f>ROUND(I93*H93,2)</f>
        <v>0</v>
      </c>
      <c r="K93" s="134" t="s">
        <v>166</v>
      </c>
      <c r="L93" s="33"/>
      <c r="M93" s="139" t="s">
        <v>19</v>
      </c>
      <c r="N93" s="140" t="s">
        <v>40</v>
      </c>
      <c r="P93" s="141">
        <f>O93*H93</f>
        <v>0</v>
      </c>
      <c r="Q93" s="141">
        <v>0</v>
      </c>
      <c r="R93" s="141">
        <f>Q93*H93</f>
        <v>0</v>
      </c>
      <c r="S93" s="141">
        <v>0</v>
      </c>
      <c r="T93" s="142">
        <f>S93*H93</f>
        <v>0</v>
      </c>
      <c r="AR93" s="143" t="s">
        <v>167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1143</v>
      </c>
    </row>
    <row r="94" spans="2:65" s="1" customFormat="1" ht="19.5">
      <c r="B94" s="33"/>
      <c r="D94" s="145" t="s">
        <v>169</v>
      </c>
      <c r="F94" s="146" t="s">
        <v>975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5" customFormat="1" ht="11.25">
      <c r="B95" s="180"/>
      <c r="D95" s="145" t="s">
        <v>171</v>
      </c>
      <c r="E95" s="181" t="s">
        <v>19</v>
      </c>
      <c r="F95" s="182" t="s">
        <v>976</v>
      </c>
      <c r="H95" s="181" t="s">
        <v>19</v>
      </c>
      <c r="I95" s="183"/>
      <c r="L95" s="180"/>
      <c r="M95" s="184"/>
      <c r="T95" s="185"/>
      <c r="AT95" s="181" t="s">
        <v>171</v>
      </c>
      <c r="AU95" s="181" t="s">
        <v>79</v>
      </c>
      <c r="AV95" s="15" t="s">
        <v>77</v>
      </c>
      <c r="AW95" s="15" t="s">
        <v>31</v>
      </c>
      <c r="AX95" s="15" t="s">
        <v>69</v>
      </c>
      <c r="AY95" s="181" t="s">
        <v>160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195</v>
      </c>
      <c r="H96" s="152">
        <v>6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77</v>
      </c>
      <c r="AY96" s="150" t="s">
        <v>160</v>
      </c>
    </row>
    <row r="97" spans="2:65" s="1" customFormat="1" ht="16.5" customHeight="1">
      <c r="B97" s="33"/>
      <c r="C97" s="163" t="s">
        <v>167</v>
      </c>
      <c r="D97" s="163" t="s">
        <v>200</v>
      </c>
      <c r="E97" s="164" t="s">
        <v>764</v>
      </c>
      <c r="F97" s="165" t="s">
        <v>765</v>
      </c>
      <c r="G97" s="166" t="s">
        <v>233</v>
      </c>
      <c r="H97" s="167">
        <v>0.44900000000000001</v>
      </c>
      <c r="I97" s="168"/>
      <c r="J97" s="169">
        <f>ROUND(I97*H97,2)</f>
        <v>0</v>
      </c>
      <c r="K97" s="165" t="s">
        <v>19</v>
      </c>
      <c r="L97" s="170"/>
      <c r="M97" s="171" t="s">
        <v>19</v>
      </c>
      <c r="N97" s="172" t="s">
        <v>40</v>
      </c>
      <c r="P97" s="141">
        <f>O97*H97</f>
        <v>0</v>
      </c>
      <c r="Q97" s="141">
        <v>1</v>
      </c>
      <c r="R97" s="141">
        <f>Q97*H97</f>
        <v>0.44900000000000001</v>
      </c>
      <c r="S97" s="141">
        <v>0</v>
      </c>
      <c r="T97" s="142">
        <f>S97*H97</f>
        <v>0</v>
      </c>
      <c r="AR97" s="143" t="s">
        <v>204</v>
      </c>
      <c r="AT97" s="143" t="s">
        <v>200</v>
      </c>
      <c r="AU97" s="143" t="s">
        <v>79</v>
      </c>
      <c r="AY97" s="18" t="s">
        <v>160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77</v>
      </c>
      <c r="BK97" s="144">
        <f>ROUND(I97*H97,2)</f>
        <v>0</v>
      </c>
      <c r="BL97" s="18" t="s">
        <v>167</v>
      </c>
      <c r="BM97" s="143" t="s">
        <v>1144</v>
      </c>
    </row>
    <row r="98" spans="2:65" s="1" customFormat="1" ht="11.25">
      <c r="B98" s="33"/>
      <c r="D98" s="145" t="s">
        <v>169</v>
      </c>
      <c r="F98" s="146" t="s">
        <v>765</v>
      </c>
      <c r="I98" s="147"/>
      <c r="L98" s="33"/>
      <c r="M98" s="148"/>
      <c r="T98" s="54"/>
      <c r="AT98" s="18" t="s">
        <v>169</v>
      </c>
      <c r="AU98" s="18" t="s">
        <v>79</v>
      </c>
    </row>
    <row r="99" spans="2:65" s="15" customFormat="1" ht="11.25">
      <c r="B99" s="180"/>
      <c r="D99" s="145" t="s">
        <v>171</v>
      </c>
      <c r="E99" s="181" t="s">
        <v>19</v>
      </c>
      <c r="F99" s="182" t="s">
        <v>979</v>
      </c>
      <c r="H99" s="181" t="s">
        <v>19</v>
      </c>
      <c r="I99" s="183"/>
      <c r="L99" s="180"/>
      <c r="M99" s="184"/>
      <c r="T99" s="185"/>
      <c r="AT99" s="181" t="s">
        <v>171</v>
      </c>
      <c r="AU99" s="181" t="s">
        <v>79</v>
      </c>
      <c r="AV99" s="15" t="s">
        <v>77</v>
      </c>
      <c r="AW99" s="15" t="s">
        <v>31</v>
      </c>
      <c r="AX99" s="15" t="s">
        <v>69</v>
      </c>
      <c r="AY99" s="181" t="s">
        <v>160</v>
      </c>
    </row>
    <row r="100" spans="2:65" s="12" customFormat="1" ht="11.25">
      <c r="B100" s="149"/>
      <c r="D100" s="145" t="s">
        <v>171</v>
      </c>
      <c r="E100" s="150" t="s">
        <v>19</v>
      </c>
      <c r="F100" s="151" t="s">
        <v>1145</v>
      </c>
      <c r="H100" s="152">
        <v>0.44900000000000001</v>
      </c>
      <c r="I100" s="153"/>
      <c r="L100" s="149"/>
      <c r="M100" s="154"/>
      <c r="T100" s="155"/>
      <c r="AT100" s="150" t="s">
        <v>171</v>
      </c>
      <c r="AU100" s="150" t="s">
        <v>79</v>
      </c>
      <c r="AV100" s="12" t="s">
        <v>79</v>
      </c>
      <c r="AW100" s="12" t="s">
        <v>31</v>
      </c>
      <c r="AX100" s="12" t="s">
        <v>77</v>
      </c>
      <c r="AY100" s="150" t="s">
        <v>160</v>
      </c>
    </row>
    <row r="101" spans="2:65" s="1" customFormat="1" ht="16.5" customHeight="1">
      <c r="B101" s="33"/>
      <c r="C101" s="163" t="s">
        <v>191</v>
      </c>
      <c r="D101" s="163" t="s">
        <v>200</v>
      </c>
      <c r="E101" s="164" t="s">
        <v>981</v>
      </c>
      <c r="F101" s="165" t="s">
        <v>982</v>
      </c>
      <c r="G101" s="166" t="s">
        <v>165</v>
      </c>
      <c r="H101" s="167">
        <v>1.32</v>
      </c>
      <c r="I101" s="168"/>
      <c r="J101" s="169">
        <f>ROUND(I101*H101,2)</f>
        <v>0</v>
      </c>
      <c r="K101" s="165" t="s">
        <v>166</v>
      </c>
      <c r="L101" s="170"/>
      <c r="M101" s="171" t="s">
        <v>19</v>
      </c>
      <c r="N101" s="172" t="s">
        <v>40</v>
      </c>
      <c r="P101" s="141">
        <f>O101*H101</f>
        <v>0</v>
      </c>
      <c r="Q101" s="141">
        <v>2.234</v>
      </c>
      <c r="R101" s="141">
        <f>Q101*H101</f>
        <v>2.9488799999999999</v>
      </c>
      <c r="S101" s="141">
        <v>0</v>
      </c>
      <c r="T101" s="142">
        <f>S101*H101</f>
        <v>0</v>
      </c>
      <c r="AR101" s="143" t="s">
        <v>204</v>
      </c>
      <c r="AT101" s="143" t="s">
        <v>200</v>
      </c>
      <c r="AU101" s="143" t="s">
        <v>79</v>
      </c>
      <c r="AY101" s="18" t="s">
        <v>160</v>
      </c>
      <c r="BE101" s="144">
        <f>IF(N101="základní",J101,0)</f>
        <v>0</v>
      </c>
      <c r="BF101" s="144">
        <f>IF(N101="snížená",J101,0)</f>
        <v>0</v>
      </c>
      <c r="BG101" s="144">
        <f>IF(N101="zákl. přenesená",J101,0)</f>
        <v>0</v>
      </c>
      <c r="BH101" s="144">
        <f>IF(N101="sníž. přenesená",J101,0)</f>
        <v>0</v>
      </c>
      <c r="BI101" s="144">
        <f>IF(N101="nulová",J101,0)</f>
        <v>0</v>
      </c>
      <c r="BJ101" s="18" t="s">
        <v>77</v>
      </c>
      <c r="BK101" s="144">
        <f>ROUND(I101*H101,2)</f>
        <v>0</v>
      </c>
      <c r="BL101" s="18" t="s">
        <v>167</v>
      </c>
      <c r="BM101" s="143" t="s">
        <v>1146</v>
      </c>
    </row>
    <row r="102" spans="2:65" s="1" customFormat="1" ht="11.25">
      <c r="B102" s="33"/>
      <c r="D102" s="145" t="s">
        <v>169</v>
      </c>
      <c r="F102" s="146" t="s">
        <v>982</v>
      </c>
      <c r="I102" s="147"/>
      <c r="L102" s="33"/>
      <c r="M102" s="148"/>
      <c r="T102" s="54"/>
      <c r="AT102" s="18" t="s">
        <v>169</v>
      </c>
      <c r="AU102" s="18" t="s">
        <v>79</v>
      </c>
    </row>
    <row r="103" spans="2:65" s="15" customFormat="1" ht="11.25">
      <c r="B103" s="180"/>
      <c r="D103" s="145" t="s">
        <v>171</v>
      </c>
      <c r="E103" s="181" t="s">
        <v>19</v>
      </c>
      <c r="F103" s="182" t="s">
        <v>984</v>
      </c>
      <c r="H103" s="181" t="s">
        <v>19</v>
      </c>
      <c r="I103" s="183"/>
      <c r="L103" s="180"/>
      <c r="M103" s="184"/>
      <c r="T103" s="185"/>
      <c r="AT103" s="181" t="s">
        <v>171</v>
      </c>
      <c r="AU103" s="181" t="s">
        <v>79</v>
      </c>
      <c r="AV103" s="15" t="s">
        <v>77</v>
      </c>
      <c r="AW103" s="15" t="s">
        <v>31</v>
      </c>
      <c r="AX103" s="15" t="s">
        <v>69</v>
      </c>
      <c r="AY103" s="181" t="s">
        <v>160</v>
      </c>
    </row>
    <row r="104" spans="2:65" s="12" customFormat="1" ht="11.25">
      <c r="B104" s="149"/>
      <c r="D104" s="145" t="s">
        <v>171</v>
      </c>
      <c r="E104" s="150" t="s">
        <v>19</v>
      </c>
      <c r="F104" s="151" t="s">
        <v>1147</v>
      </c>
      <c r="H104" s="152">
        <v>1.32</v>
      </c>
      <c r="I104" s="153"/>
      <c r="L104" s="149"/>
      <c r="M104" s="154"/>
      <c r="T104" s="155"/>
      <c r="AT104" s="150" t="s">
        <v>171</v>
      </c>
      <c r="AU104" s="150" t="s">
        <v>79</v>
      </c>
      <c r="AV104" s="12" t="s">
        <v>79</v>
      </c>
      <c r="AW104" s="12" t="s">
        <v>31</v>
      </c>
      <c r="AX104" s="12" t="s">
        <v>77</v>
      </c>
      <c r="AY104" s="150" t="s">
        <v>160</v>
      </c>
    </row>
    <row r="105" spans="2:65" s="1" customFormat="1" ht="16.5" customHeight="1">
      <c r="B105" s="33"/>
      <c r="C105" s="163" t="s">
        <v>195</v>
      </c>
      <c r="D105" s="163" t="s">
        <v>200</v>
      </c>
      <c r="E105" s="164" t="s">
        <v>985</v>
      </c>
      <c r="F105" s="165" t="s">
        <v>986</v>
      </c>
      <c r="G105" s="166" t="s">
        <v>298</v>
      </c>
      <c r="H105" s="167">
        <v>6</v>
      </c>
      <c r="I105" s="168"/>
      <c r="J105" s="169">
        <f>ROUND(I105*H105,2)</f>
        <v>0</v>
      </c>
      <c r="K105" s="165" t="s">
        <v>166</v>
      </c>
      <c r="L105" s="170"/>
      <c r="M105" s="171" t="s">
        <v>19</v>
      </c>
      <c r="N105" s="172" t="s">
        <v>40</v>
      </c>
      <c r="P105" s="141">
        <f>O105*H105</f>
        <v>0</v>
      </c>
      <c r="Q105" s="141">
        <v>0</v>
      </c>
      <c r="R105" s="141">
        <f>Q105*H105</f>
        <v>0</v>
      </c>
      <c r="S105" s="141">
        <v>0</v>
      </c>
      <c r="T105" s="142">
        <f>S105*H105</f>
        <v>0</v>
      </c>
      <c r="AR105" s="143" t="s">
        <v>204</v>
      </c>
      <c r="AT105" s="143" t="s">
        <v>200</v>
      </c>
      <c r="AU105" s="143" t="s">
        <v>79</v>
      </c>
      <c r="AY105" s="18" t="s">
        <v>160</v>
      </c>
      <c r="BE105" s="144">
        <f>IF(N105="základní",J105,0)</f>
        <v>0</v>
      </c>
      <c r="BF105" s="144">
        <f>IF(N105="snížená",J105,0)</f>
        <v>0</v>
      </c>
      <c r="BG105" s="144">
        <f>IF(N105="zákl. přenesená",J105,0)</f>
        <v>0</v>
      </c>
      <c r="BH105" s="144">
        <f>IF(N105="sníž. přenesená",J105,0)</f>
        <v>0</v>
      </c>
      <c r="BI105" s="144">
        <f>IF(N105="nulová",J105,0)</f>
        <v>0</v>
      </c>
      <c r="BJ105" s="18" t="s">
        <v>77</v>
      </c>
      <c r="BK105" s="144">
        <f>ROUND(I105*H105,2)</f>
        <v>0</v>
      </c>
      <c r="BL105" s="18" t="s">
        <v>167</v>
      </c>
      <c r="BM105" s="143" t="s">
        <v>1148</v>
      </c>
    </row>
    <row r="106" spans="2:65" s="1" customFormat="1" ht="11.25">
      <c r="B106" s="33"/>
      <c r="D106" s="145" t="s">
        <v>169</v>
      </c>
      <c r="F106" s="146" t="s">
        <v>986</v>
      </c>
      <c r="I106" s="147"/>
      <c r="L106" s="33"/>
      <c r="M106" s="148"/>
      <c r="T106" s="54"/>
      <c r="AT106" s="18" t="s">
        <v>169</v>
      </c>
      <c r="AU106" s="18" t="s">
        <v>79</v>
      </c>
    </row>
    <row r="107" spans="2:65" s="15" customFormat="1" ht="11.25">
      <c r="B107" s="180"/>
      <c r="D107" s="145" t="s">
        <v>171</v>
      </c>
      <c r="E107" s="181" t="s">
        <v>19</v>
      </c>
      <c r="F107" s="182" t="s">
        <v>1149</v>
      </c>
      <c r="H107" s="181" t="s">
        <v>19</v>
      </c>
      <c r="I107" s="183"/>
      <c r="L107" s="180"/>
      <c r="M107" s="184"/>
      <c r="T107" s="185"/>
      <c r="AT107" s="181" t="s">
        <v>171</v>
      </c>
      <c r="AU107" s="181" t="s">
        <v>79</v>
      </c>
      <c r="AV107" s="15" t="s">
        <v>77</v>
      </c>
      <c r="AW107" s="15" t="s">
        <v>31</v>
      </c>
      <c r="AX107" s="15" t="s">
        <v>69</v>
      </c>
      <c r="AY107" s="181" t="s">
        <v>160</v>
      </c>
    </row>
    <row r="108" spans="2:65" s="12" customFormat="1" ht="11.25">
      <c r="B108" s="149"/>
      <c r="D108" s="145" t="s">
        <v>171</v>
      </c>
      <c r="E108" s="150" t="s">
        <v>19</v>
      </c>
      <c r="F108" s="151" t="s">
        <v>195</v>
      </c>
      <c r="H108" s="152">
        <v>6</v>
      </c>
      <c r="I108" s="153"/>
      <c r="L108" s="149"/>
      <c r="M108" s="154"/>
      <c r="T108" s="155"/>
      <c r="AT108" s="150" t="s">
        <v>171</v>
      </c>
      <c r="AU108" s="150" t="s">
        <v>79</v>
      </c>
      <c r="AV108" s="12" t="s">
        <v>79</v>
      </c>
      <c r="AW108" s="12" t="s">
        <v>31</v>
      </c>
      <c r="AX108" s="12" t="s">
        <v>77</v>
      </c>
      <c r="AY108" s="150" t="s">
        <v>160</v>
      </c>
    </row>
    <row r="109" spans="2:65" s="1" customFormat="1" ht="16.5" customHeight="1">
      <c r="B109" s="33"/>
      <c r="C109" s="163" t="s">
        <v>199</v>
      </c>
      <c r="D109" s="163" t="s">
        <v>200</v>
      </c>
      <c r="E109" s="164" t="s">
        <v>989</v>
      </c>
      <c r="F109" s="165" t="s">
        <v>990</v>
      </c>
      <c r="G109" s="166" t="s">
        <v>313</v>
      </c>
      <c r="H109" s="167">
        <v>8</v>
      </c>
      <c r="I109" s="168"/>
      <c r="J109" s="169">
        <f>ROUND(I109*H109,2)</f>
        <v>0</v>
      </c>
      <c r="K109" s="165" t="s">
        <v>166</v>
      </c>
      <c r="L109" s="170"/>
      <c r="M109" s="171" t="s">
        <v>19</v>
      </c>
      <c r="N109" s="172" t="s">
        <v>40</v>
      </c>
      <c r="P109" s="141">
        <f>O109*H109</f>
        <v>0</v>
      </c>
      <c r="Q109" s="141">
        <v>0</v>
      </c>
      <c r="R109" s="141">
        <f>Q109*H109</f>
        <v>0</v>
      </c>
      <c r="S109" s="141">
        <v>0</v>
      </c>
      <c r="T109" s="142">
        <f>S109*H109</f>
        <v>0</v>
      </c>
      <c r="AR109" s="143" t="s">
        <v>204</v>
      </c>
      <c r="AT109" s="143" t="s">
        <v>200</v>
      </c>
      <c r="AU109" s="143" t="s">
        <v>79</v>
      </c>
      <c r="AY109" s="18" t="s">
        <v>160</v>
      </c>
      <c r="BE109" s="144">
        <f>IF(N109="základní",J109,0)</f>
        <v>0</v>
      </c>
      <c r="BF109" s="144">
        <f>IF(N109="snížená",J109,0)</f>
        <v>0</v>
      </c>
      <c r="BG109" s="144">
        <f>IF(N109="zákl. přenesená",J109,0)</f>
        <v>0</v>
      </c>
      <c r="BH109" s="144">
        <f>IF(N109="sníž. přenesená",J109,0)</f>
        <v>0</v>
      </c>
      <c r="BI109" s="144">
        <f>IF(N109="nulová",J109,0)</f>
        <v>0</v>
      </c>
      <c r="BJ109" s="18" t="s">
        <v>77</v>
      </c>
      <c r="BK109" s="144">
        <f>ROUND(I109*H109,2)</f>
        <v>0</v>
      </c>
      <c r="BL109" s="18" t="s">
        <v>167</v>
      </c>
      <c r="BM109" s="143" t="s">
        <v>1150</v>
      </c>
    </row>
    <row r="110" spans="2:65" s="1" customFormat="1" ht="11.25">
      <c r="B110" s="33"/>
      <c r="D110" s="145" t="s">
        <v>169</v>
      </c>
      <c r="F110" s="146" t="s">
        <v>990</v>
      </c>
      <c r="I110" s="147"/>
      <c r="L110" s="33"/>
      <c r="M110" s="148"/>
      <c r="T110" s="54"/>
      <c r="AT110" s="18" t="s">
        <v>169</v>
      </c>
      <c r="AU110" s="18" t="s">
        <v>79</v>
      </c>
    </row>
    <row r="111" spans="2:65" s="15" customFormat="1" ht="11.25">
      <c r="B111" s="180"/>
      <c r="D111" s="145" t="s">
        <v>171</v>
      </c>
      <c r="E111" s="181" t="s">
        <v>19</v>
      </c>
      <c r="F111" s="182" t="s">
        <v>992</v>
      </c>
      <c r="H111" s="181" t="s">
        <v>19</v>
      </c>
      <c r="I111" s="183"/>
      <c r="L111" s="180"/>
      <c r="M111" s="184"/>
      <c r="T111" s="185"/>
      <c r="AT111" s="181" t="s">
        <v>171</v>
      </c>
      <c r="AU111" s="181" t="s">
        <v>79</v>
      </c>
      <c r="AV111" s="15" t="s">
        <v>77</v>
      </c>
      <c r="AW111" s="15" t="s">
        <v>31</v>
      </c>
      <c r="AX111" s="15" t="s">
        <v>69</v>
      </c>
      <c r="AY111" s="181" t="s">
        <v>160</v>
      </c>
    </row>
    <row r="112" spans="2:65" s="12" customFormat="1" ht="11.25">
      <c r="B112" s="149"/>
      <c r="D112" s="145" t="s">
        <v>171</v>
      </c>
      <c r="E112" s="150" t="s">
        <v>19</v>
      </c>
      <c r="F112" s="151" t="s">
        <v>1151</v>
      </c>
      <c r="H112" s="152">
        <v>8</v>
      </c>
      <c r="I112" s="153"/>
      <c r="L112" s="149"/>
      <c r="M112" s="154"/>
      <c r="T112" s="155"/>
      <c r="AT112" s="150" t="s">
        <v>171</v>
      </c>
      <c r="AU112" s="150" t="s">
        <v>79</v>
      </c>
      <c r="AV112" s="12" t="s">
        <v>79</v>
      </c>
      <c r="AW112" s="12" t="s">
        <v>31</v>
      </c>
      <c r="AX112" s="12" t="s">
        <v>77</v>
      </c>
      <c r="AY112" s="150" t="s">
        <v>160</v>
      </c>
    </row>
    <row r="113" spans="2:65" s="1" customFormat="1" ht="16.5" customHeight="1">
      <c r="B113" s="33"/>
      <c r="C113" s="163" t="s">
        <v>204</v>
      </c>
      <c r="D113" s="163" t="s">
        <v>200</v>
      </c>
      <c r="E113" s="164" t="s">
        <v>994</v>
      </c>
      <c r="F113" s="165" t="s">
        <v>995</v>
      </c>
      <c r="G113" s="166" t="s">
        <v>313</v>
      </c>
      <c r="H113" s="167">
        <v>1</v>
      </c>
      <c r="I113" s="168"/>
      <c r="J113" s="169">
        <f>ROUND(I113*H113,2)</f>
        <v>0</v>
      </c>
      <c r="K113" s="165" t="s">
        <v>166</v>
      </c>
      <c r="L113" s="170"/>
      <c r="M113" s="171" t="s">
        <v>19</v>
      </c>
      <c r="N113" s="172" t="s">
        <v>40</v>
      </c>
      <c r="P113" s="141">
        <f>O113*H113</f>
        <v>0</v>
      </c>
      <c r="Q113" s="141">
        <v>0</v>
      </c>
      <c r="R113" s="141">
        <f>Q113*H113</f>
        <v>0</v>
      </c>
      <c r="S113" s="141">
        <v>0</v>
      </c>
      <c r="T113" s="142">
        <f>S113*H113</f>
        <v>0</v>
      </c>
      <c r="AR113" s="143" t="s">
        <v>204</v>
      </c>
      <c r="AT113" s="143" t="s">
        <v>200</v>
      </c>
      <c r="AU113" s="143" t="s">
        <v>79</v>
      </c>
      <c r="AY113" s="18" t="s">
        <v>160</v>
      </c>
      <c r="BE113" s="144">
        <f>IF(N113="základní",J113,0)</f>
        <v>0</v>
      </c>
      <c r="BF113" s="144">
        <f>IF(N113="snížená",J113,0)</f>
        <v>0</v>
      </c>
      <c r="BG113" s="144">
        <f>IF(N113="zákl. přenesená",J113,0)</f>
        <v>0</v>
      </c>
      <c r="BH113" s="144">
        <f>IF(N113="sníž. přenesená",J113,0)</f>
        <v>0</v>
      </c>
      <c r="BI113" s="144">
        <f>IF(N113="nulová",J113,0)</f>
        <v>0</v>
      </c>
      <c r="BJ113" s="18" t="s">
        <v>77</v>
      </c>
      <c r="BK113" s="144">
        <f>ROUND(I113*H113,2)</f>
        <v>0</v>
      </c>
      <c r="BL113" s="18" t="s">
        <v>167</v>
      </c>
      <c r="BM113" s="143" t="s">
        <v>1152</v>
      </c>
    </row>
    <row r="114" spans="2:65" s="1" customFormat="1" ht="11.25">
      <c r="B114" s="33"/>
      <c r="D114" s="145" t="s">
        <v>169</v>
      </c>
      <c r="F114" s="146" t="s">
        <v>995</v>
      </c>
      <c r="I114" s="147"/>
      <c r="L114" s="33"/>
      <c r="M114" s="148"/>
      <c r="T114" s="54"/>
      <c r="AT114" s="18" t="s">
        <v>169</v>
      </c>
      <c r="AU114" s="18" t="s">
        <v>79</v>
      </c>
    </row>
    <row r="115" spans="2:65" s="12" customFormat="1" ht="11.25">
      <c r="B115" s="149"/>
      <c r="D115" s="145" t="s">
        <v>171</v>
      </c>
      <c r="E115" s="150" t="s">
        <v>19</v>
      </c>
      <c r="F115" s="151" t="s">
        <v>77</v>
      </c>
      <c r="H115" s="152">
        <v>1</v>
      </c>
      <c r="I115" s="153"/>
      <c r="L115" s="149"/>
      <c r="M115" s="154"/>
      <c r="T115" s="155"/>
      <c r="AT115" s="150" t="s">
        <v>171</v>
      </c>
      <c r="AU115" s="150" t="s">
        <v>79</v>
      </c>
      <c r="AV115" s="12" t="s">
        <v>79</v>
      </c>
      <c r="AW115" s="12" t="s">
        <v>31</v>
      </c>
      <c r="AX115" s="12" t="s">
        <v>77</v>
      </c>
      <c r="AY115" s="150" t="s">
        <v>160</v>
      </c>
    </row>
    <row r="116" spans="2:65" s="1" customFormat="1" ht="16.5" customHeight="1">
      <c r="B116" s="33"/>
      <c r="C116" s="163" t="s">
        <v>211</v>
      </c>
      <c r="D116" s="163" t="s">
        <v>200</v>
      </c>
      <c r="E116" s="164" t="s">
        <v>997</v>
      </c>
      <c r="F116" s="165" t="s">
        <v>998</v>
      </c>
      <c r="G116" s="166" t="s">
        <v>313</v>
      </c>
      <c r="H116" s="167">
        <v>1</v>
      </c>
      <c r="I116" s="168"/>
      <c r="J116" s="169">
        <f>ROUND(I116*H116,2)</f>
        <v>0</v>
      </c>
      <c r="K116" s="165" t="s">
        <v>166</v>
      </c>
      <c r="L116" s="170"/>
      <c r="M116" s="171" t="s">
        <v>19</v>
      </c>
      <c r="N116" s="172" t="s">
        <v>40</v>
      </c>
      <c r="P116" s="141">
        <f>O116*H116</f>
        <v>0</v>
      </c>
      <c r="Q116" s="141">
        <v>0</v>
      </c>
      <c r="R116" s="141">
        <f>Q116*H116</f>
        <v>0</v>
      </c>
      <c r="S116" s="141">
        <v>0</v>
      </c>
      <c r="T116" s="142">
        <f>S116*H116</f>
        <v>0</v>
      </c>
      <c r="AR116" s="143" t="s">
        <v>204</v>
      </c>
      <c r="AT116" s="143" t="s">
        <v>200</v>
      </c>
      <c r="AU116" s="143" t="s">
        <v>79</v>
      </c>
      <c r="AY116" s="18" t="s">
        <v>160</v>
      </c>
      <c r="BE116" s="144">
        <f>IF(N116="základní",J116,0)</f>
        <v>0</v>
      </c>
      <c r="BF116" s="144">
        <f>IF(N116="snížená",J116,0)</f>
        <v>0</v>
      </c>
      <c r="BG116" s="144">
        <f>IF(N116="zákl. přenesená",J116,0)</f>
        <v>0</v>
      </c>
      <c r="BH116" s="144">
        <f>IF(N116="sníž. přenesená",J116,0)</f>
        <v>0</v>
      </c>
      <c r="BI116" s="144">
        <f>IF(N116="nulová",J116,0)</f>
        <v>0</v>
      </c>
      <c r="BJ116" s="18" t="s">
        <v>77</v>
      </c>
      <c r="BK116" s="144">
        <f>ROUND(I116*H116,2)</f>
        <v>0</v>
      </c>
      <c r="BL116" s="18" t="s">
        <v>167</v>
      </c>
      <c r="BM116" s="143" t="s">
        <v>1153</v>
      </c>
    </row>
    <row r="117" spans="2:65" s="1" customFormat="1" ht="11.25">
      <c r="B117" s="33"/>
      <c r="D117" s="145" t="s">
        <v>169</v>
      </c>
      <c r="F117" s="146" t="s">
        <v>998</v>
      </c>
      <c r="I117" s="147"/>
      <c r="L117" s="33"/>
      <c r="M117" s="148"/>
      <c r="T117" s="54"/>
      <c r="AT117" s="18" t="s">
        <v>169</v>
      </c>
      <c r="AU117" s="18" t="s">
        <v>79</v>
      </c>
    </row>
    <row r="118" spans="2:65" s="12" customFormat="1" ht="11.25">
      <c r="B118" s="149"/>
      <c r="D118" s="145" t="s">
        <v>171</v>
      </c>
      <c r="E118" s="150" t="s">
        <v>19</v>
      </c>
      <c r="F118" s="151" t="s">
        <v>77</v>
      </c>
      <c r="H118" s="152">
        <v>1</v>
      </c>
      <c r="I118" s="153"/>
      <c r="L118" s="149"/>
      <c r="M118" s="154"/>
      <c r="T118" s="155"/>
      <c r="AT118" s="150" t="s">
        <v>171</v>
      </c>
      <c r="AU118" s="150" t="s">
        <v>79</v>
      </c>
      <c r="AV118" s="12" t="s">
        <v>79</v>
      </c>
      <c r="AW118" s="12" t="s">
        <v>31</v>
      </c>
      <c r="AX118" s="12" t="s">
        <v>77</v>
      </c>
      <c r="AY118" s="150" t="s">
        <v>160</v>
      </c>
    </row>
    <row r="119" spans="2:65" s="1" customFormat="1" ht="16.5" customHeight="1">
      <c r="B119" s="33"/>
      <c r="C119" s="132" t="s">
        <v>216</v>
      </c>
      <c r="D119" s="132" t="s">
        <v>162</v>
      </c>
      <c r="E119" s="133" t="s">
        <v>1154</v>
      </c>
      <c r="F119" s="134" t="s">
        <v>1155</v>
      </c>
      <c r="G119" s="135" t="s">
        <v>313</v>
      </c>
      <c r="H119" s="136">
        <v>3</v>
      </c>
      <c r="I119" s="137"/>
      <c r="J119" s="138">
        <f>ROUND(I119*H119,2)</f>
        <v>0</v>
      </c>
      <c r="K119" s="134" t="s">
        <v>166</v>
      </c>
      <c r="L119" s="33"/>
      <c r="M119" s="139" t="s">
        <v>19</v>
      </c>
      <c r="N119" s="140" t="s">
        <v>40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167</v>
      </c>
      <c r="AT119" s="143" t="s">
        <v>162</v>
      </c>
      <c r="AU119" s="143" t="s">
        <v>79</v>
      </c>
      <c r="AY119" s="18" t="s">
        <v>160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77</v>
      </c>
      <c r="BK119" s="144">
        <f>ROUND(I119*H119,2)</f>
        <v>0</v>
      </c>
      <c r="BL119" s="18" t="s">
        <v>167</v>
      </c>
      <c r="BM119" s="143" t="s">
        <v>1156</v>
      </c>
    </row>
    <row r="120" spans="2:65" s="1" customFormat="1" ht="19.5">
      <c r="B120" s="33"/>
      <c r="D120" s="145" t="s">
        <v>169</v>
      </c>
      <c r="F120" s="146" t="s">
        <v>1157</v>
      </c>
      <c r="I120" s="147"/>
      <c r="L120" s="33"/>
      <c r="M120" s="148"/>
      <c r="T120" s="54"/>
      <c r="AT120" s="18" t="s">
        <v>169</v>
      </c>
      <c r="AU120" s="18" t="s">
        <v>79</v>
      </c>
    </row>
    <row r="121" spans="2:65" s="15" customFormat="1" ht="11.25">
      <c r="B121" s="180"/>
      <c r="D121" s="145" t="s">
        <v>171</v>
      </c>
      <c r="E121" s="181" t="s">
        <v>19</v>
      </c>
      <c r="F121" s="182" t="s">
        <v>1158</v>
      </c>
      <c r="H121" s="181" t="s">
        <v>19</v>
      </c>
      <c r="I121" s="183"/>
      <c r="L121" s="180"/>
      <c r="M121" s="184"/>
      <c r="T121" s="185"/>
      <c r="AT121" s="181" t="s">
        <v>171</v>
      </c>
      <c r="AU121" s="181" t="s">
        <v>79</v>
      </c>
      <c r="AV121" s="15" t="s">
        <v>77</v>
      </c>
      <c r="AW121" s="15" t="s">
        <v>31</v>
      </c>
      <c r="AX121" s="15" t="s">
        <v>69</v>
      </c>
      <c r="AY121" s="181" t="s">
        <v>160</v>
      </c>
    </row>
    <row r="122" spans="2:65" s="12" customFormat="1" ht="11.25">
      <c r="B122" s="149"/>
      <c r="D122" s="145" t="s">
        <v>171</v>
      </c>
      <c r="E122" s="150" t="s">
        <v>19</v>
      </c>
      <c r="F122" s="151" t="s">
        <v>178</v>
      </c>
      <c r="H122" s="152">
        <v>3</v>
      </c>
      <c r="I122" s="153"/>
      <c r="L122" s="149"/>
      <c r="M122" s="154"/>
      <c r="T122" s="155"/>
      <c r="AT122" s="150" t="s">
        <v>171</v>
      </c>
      <c r="AU122" s="150" t="s">
        <v>79</v>
      </c>
      <c r="AV122" s="12" t="s">
        <v>79</v>
      </c>
      <c r="AW122" s="12" t="s">
        <v>31</v>
      </c>
      <c r="AX122" s="12" t="s">
        <v>77</v>
      </c>
      <c r="AY122" s="150" t="s">
        <v>160</v>
      </c>
    </row>
    <row r="123" spans="2:65" s="1" customFormat="1" ht="16.5" customHeight="1">
      <c r="B123" s="33"/>
      <c r="C123" s="132" t="s">
        <v>221</v>
      </c>
      <c r="D123" s="132" t="s">
        <v>162</v>
      </c>
      <c r="E123" s="133" t="s">
        <v>1159</v>
      </c>
      <c r="F123" s="134" t="s">
        <v>1160</v>
      </c>
      <c r="G123" s="135" t="s">
        <v>298</v>
      </c>
      <c r="H123" s="136">
        <v>7</v>
      </c>
      <c r="I123" s="137"/>
      <c r="J123" s="138">
        <f>ROUND(I123*H123,2)</f>
        <v>0</v>
      </c>
      <c r="K123" s="134" t="s">
        <v>166</v>
      </c>
      <c r="L123" s="33"/>
      <c r="M123" s="139" t="s">
        <v>19</v>
      </c>
      <c r="N123" s="140" t="s">
        <v>40</v>
      </c>
      <c r="P123" s="141">
        <f>O123*H123</f>
        <v>0</v>
      </c>
      <c r="Q123" s="141">
        <v>0</v>
      </c>
      <c r="R123" s="141">
        <f>Q123*H123</f>
        <v>0</v>
      </c>
      <c r="S123" s="141">
        <v>0</v>
      </c>
      <c r="T123" s="142">
        <f>S123*H123</f>
        <v>0</v>
      </c>
      <c r="AR123" s="143" t="s">
        <v>167</v>
      </c>
      <c r="AT123" s="143" t="s">
        <v>162</v>
      </c>
      <c r="AU123" s="143" t="s">
        <v>79</v>
      </c>
      <c r="AY123" s="18" t="s">
        <v>160</v>
      </c>
      <c r="BE123" s="144">
        <f>IF(N123="základní",J123,0)</f>
        <v>0</v>
      </c>
      <c r="BF123" s="144">
        <f>IF(N123="snížená",J123,0)</f>
        <v>0</v>
      </c>
      <c r="BG123" s="144">
        <f>IF(N123="zákl. přenesená",J123,0)</f>
        <v>0</v>
      </c>
      <c r="BH123" s="144">
        <f>IF(N123="sníž. přenesená",J123,0)</f>
        <v>0</v>
      </c>
      <c r="BI123" s="144">
        <f>IF(N123="nulová",J123,0)</f>
        <v>0</v>
      </c>
      <c r="BJ123" s="18" t="s">
        <v>77</v>
      </c>
      <c r="BK123" s="144">
        <f>ROUND(I123*H123,2)</f>
        <v>0</v>
      </c>
      <c r="BL123" s="18" t="s">
        <v>167</v>
      </c>
      <c r="BM123" s="143" t="s">
        <v>1161</v>
      </c>
    </row>
    <row r="124" spans="2:65" s="1" customFormat="1" ht="19.5">
      <c r="B124" s="33"/>
      <c r="D124" s="145" t="s">
        <v>169</v>
      </c>
      <c r="F124" s="146" t="s">
        <v>1162</v>
      </c>
      <c r="I124" s="147"/>
      <c r="L124" s="33"/>
      <c r="M124" s="148"/>
      <c r="T124" s="54"/>
      <c r="AT124" s="18" t="s">
        <v>169</v>
      </c>
      <c r="AU124" s="18" t="s">
        <v>79</v>
      </c>
    </row>
    <row r="125" spans="2:65" s="15" customFormat="1" ht="11.25">
      <c r="B125" s="180"/>
      <c r="D125" s="145" t="s">
        <v>171</v>
      </c>
      <c r="E125" s="181" t="s">
        <v>19</v>
      </c>
      <c r="F125" s="182" t="s">
        <v>1163</v>
      </c>
      <c r="H125" s="181" t="s">
        <v>19</v>
      </c>
      <c r="I125" s="183"/>
      <c r="L125" s="180"/>
      <c r="M125" s="184"/>
      <c r="T125" s="185"/>
      <c r="AT125" s="181" t="s">
        <v>171</v>
      </c>
      <c r="AU125" s="181" t="s">
        <v>79</v>
      </c>
      <c r="AV125" s="15" t="s">
        <v>77</v>
      </c>
      <c r="AW125" s="15" t="s">
        <v>31</v>
      </c>
      <c r="AX125" s="15" t="s">
        <v>69</v>
      </c>
      <c r="AY125" s="181" t="s">
        <v>160</v>
      </c>
    </row>
    <row r="126" spans="2:65" s="12" customFormat="1" ht="11.25">
      <c r="B126" s="149"/>
      <c r="D126" s="145" t="s">
        <v>171</v>
      </c>
      <c r="E126" s="150" t="s">
        <v>19</v>
      </c>
      <c r="F126" s="151" t="s">
        <v>1164</v>
      </c>
      <c r="H126" s="152">
        <v>7</v>
      </c>
      <c r="I126" s="153"/>
      <c r="L126" s="149"/>
      <c r="M126" s="154"/>
      <c r="T126" s="155"/>
      <c r="AT126" s="150" t="s">
        <v>171</v>
      </c>
      <c r="AU126" s="150" t="s">
        <v>79</v>
      </c>
      <c r="AV126" s="12" t="s">
        <v>79</v>
      </c>
      <c r="AW126" s="12" t="s">
        <v>31</v>
      </c>
      <c r="AX126" s="12" t="s">
        <v>77</v>
      </c>
      <c r="AY126" s="150" t="s">
        <v>160</v>
      </c>
    </row>
    <row r="127" spans="2:65" s="1" customFormat="1" ht="16.5" customHeight="1">
      <c r="B127" s="33"/>
      <c r="C127" s="132" t="s">
        <v>8</v>
      </c>
      <c r="D127" s="132" t="s">
        <v>162</v>
      </c>
      <c r="E127" s="133" t="s">
        <v>1008</v>
      </c>
      <c r="F127" s="134" t="s">
        <v>1009</v>
      </c>
      <c r="G127" s="135" t="s">
        <v>298</v>
      </c>
      <c r="H127" s="136">
        <v>13.7</v>
      </c>
      <c r="I127" s="137"/>
      <c r="J127" s="138">
        <f>ROUND(I127*H127,2)</f>
        <v>0</v>
      </c>
      <c r="K127" s="134" t="s">
        <v>166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167</v>
      </c>
      <c r="AT127" s="143" t="s">
        <v>162</v>
      </c>
      <c r="AU127" s="143" t="s">
        <v>79</v>
      </c>
      <c r="AY127" s="18" t="s">
        <v>160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77</v>
      </c>
      <c r="BK127" s="144">
        <f>ROUND(I127*H127,2)</f>
        <v>0</v>
      </c>
      <c r="BL127" s="18" t="s">
        <v>167</v>
      </c>
      <c r="BM127" s="143" t="s">
        <v>1165</v>
      </c>
    </row>
    <row r="128" spans="2:65" s="1" customFormat="1" ht="29.25">
      <c r="B128" s="33"/>
      <c r="D128" s="145" t="s">
        <v>169</v>
      </c>
      <c r="F128" s="146" t="s">
        <v>1011</v>
      </c>
      <c r="I128" s="147"/>
      <c r="L128" s="33"/>
      <c r="M128" s="148"/>
      <c r="T128" s="54"/>
      <c r="AT128" s="18" t="s">
        <v>169</v>
      </c>
      <c r="AU128" s="18" t="s">
        <v>79</v>
      </c>
    </row>
    <row r="129" spans="2:65" s="15" customFormat="1" ht="11.25">
      <c r="B129" s="180"/>
      <c r="D129" s="145" t="s">
        <v>171</v>
      </c>
      <c r="E129" s="181" t="s">
        <v>19</v>
      </c>
      <c r="F129" s="182" t="s">
        <v>1012</v>
      </c>
      <c r="H129" s="181" t="s">
        <v>19</v>
      </c>
      <c r="I129" s="183"/>
      <c r="L129" s="180"/>
      <c r="M129" s="184"/>
      <c r="T129" s="185"/>
      <c r="AT129" s="181" t="s">
        <v>171</v>
      </c>
      <c r="AU129" s="181" t="s">
        <v>79</v>
      </c>
      <c r="AV129" s="15" t="s">
        <v>77</v>
      </c>
      <c r="AW129" s="15" t="s">
        <v>31</v>
      </c>
      <c r="AX129" s="15" t="s">
        <v>69</v>
      </c>
      <c r="AY129" s="181" t="s">
        <v>160</v>
      </c>
    </row>
    <row r="130" spans="2:65" s="12" customFormat="1" ht="11.25">
      <c r="B130" s="149"/>
      <c r="D130" s="145" t="s">
        <v>171</v>
      </c>
      <c r="E130" s="150" t="s">
        <v>19</v>
      </c>
      <c r="F130" s="151" t="s">
        <v>1166</v>
      </c>
      <c r="H130" s="152">
        <v>13.7</v>
      </c>
      <c r="I130" s="153"/>
      <c r="L130" s="149"/>
      <c r="M130" s="154"/>
      <c r="T130" s="155"/>
      <c r="AT130" s="150" t="s">
        <v>171</v>
      </c>
      <c r="AU130" s="150" t="s">
        <v>79</v>
      </c>
      <c r="AV130" s="12" t="s">
        <v>79</v>
      </c>
      <c r="AW130" s="12" t="s">
        <v>31</v>
      </c>
      <c r="AX130" s="12" t="s">
        <v>69</v>
      </c>
      <c r="AY130" s="150" t="s">
        <v>160</v>
      </c>
    </row>
    <row r="131" spans="2:65" s="13" customFormat="1" ht="11.25">
      <c r="B131" s="156"/>
      <c r="D131" s="145" t="s">
        <v>171</v>
      </c>
      <c r="E131" s="157" t="s">
        <v>19</v>
      </c>
      <c r="F131" s="158" t="s">
        <v>184</v>
      </c>
      <c r="H131" s="159">
        <v>13.7</v>
      </c>
      <c r="I131" s="160"/>
      <c r="L131" s="156"/>
      <c r="M131" s="161"/>
      <c r="T131" s="162"/>
      <c r="AT131" s="157" t="s">
        <v>171</v>
      </c>
      <c r="AU131" s="157" t="s">
        <v>79</v>
      </c>
      <c r="AV131" s="13" t="s">
        <v>167</v>
      </c>
      <c r="AW131" s="13" t="s">
        <v>31</v>
      </c>
      <c r="AX131" s="13" t="s">
        <v>77</v>
      </c>
      <c r="AY131" s="157" t="s">
        <v>160</v>
      </c>
    </row>
    <row r="132" spans="2:65" s="1" customFormat="1" ht="16.5" customHeight="1">
      <c r="B132" s="33"/>
      <c r="C132" s="163" t="s">
        <v>238</v>
      </c>
      <c r="D132" s="163" t="s">
        <v>200</v>
      </c>
      <c r="E132" s="164" t="s">
        <v>1015</v>
      </c>
      <c r="F132" s="165" t="s">
        <v>1016</v>
      </c>
      <c r="G132" s="166" t="s">
        <v>203</v>
      </c>
      <c r="H132" s="167">
        <v>10.96</v>
      </c>
      <c r="I132" s="168"/>
      <c r="J132" s="169">
        <f>ROUND(I132*H132,2)</f>
        <v>0</v>
      </c>
      <c r="K132" s="165" t="s">
        <v>166</v>
      </c>
      <c r="L132" s="170"/>
      <c r="M132" s="171" t="s">
        <v>19</v>
      </c>
      <c r="N132" s="172" t="s">
        <v>40</v>
      </c>
      <c r="P132" s="141">
        <f>O132*H132</f>
        <v>0</v>
      </c>
      <c r="Q132" s="141">
        <v>0</v>
      </c>
      <c r="R132" s="141">
        <f>Q132*H132</f>
        <v>0</v>
      </c>
      <c r="S132" s="141">
        <v>0</v>
      </c>
      <c r="T132" s="142">
        <f>S132*H132</f>
        <v>0</v>
      </c>
      <c r="AR132" s="143" t="s">
        <v>204</v>
      </c>
      <c r="AT132" s="143" t="s">
        <v>200</v>
      </c>
      <c r="AU132" s="143" t="s">
        <v>79</v>
      </c>
      <c r="AY132" s="18" t="s">
        <v>160</v>
      </c>
      <c r="BE132" s="144">
        <f>IF(N132="základní",J132,0)</f>
        <v>0</v>
      </c>
      <c r="BF132" s="144">
        <f>IF(N132="snížená",J132,0)</f>
        <v>0</v>
      </c>
      <c r="BG132" s="144">
        <f>IF(N132="zákl. přenesená",J132,0)</f>
        <v>0</v>
      </c>
      <c r="BH132" s="144">
        <f>IF(N132="sníž. přenesená",J132,0)</f>
        <v>0</v>
      </c>
      <c r="BI132" s="144">
        <f>IF(N132="nulová",J132,0)</f>
        <v>0</v>
      </c>
      <c r="BJ132" s="18" t="s">
        <v>77</v>
      </c>
      <c r="BK132" s="144">
        <f>ROUND(I132*H132,2)</f>
        <v>0</v>
      </c>
      <c r="BL132" s="18" t="s">
        <v>167</v>
      </c>
      <c r="BM132" s="143" t="s">
        <v>1167</v>
      </c>
    </row>
    <row r="133" spans="2:65" s="1" customFormat="1" ht="11.25">
      <c r="B133" s="33"/>
      <c r="D133" s="145" t="s">
        <v>169</v>
      </c>
      <c r="F133" s="146" t="s">
        <v>1016</v>
      </c>
      <c r="I133" s="147"/>
      <c r="L133" s="33"/>
      <c r="M133" s="148"/>
      <c r="T133" s="54"/>
      <c r="AT133" s="18" t="s">
        <v>169</v>
      </c>
      <c r="AU133" s="18" t="s">
        <v>79</v>
      </c>
    </row>
    <row r="134" spans="2:65" s="15" customFormat="1" ht="11.25">
      <c r="B134" s="180"/>
      <c r="D134" s="145" t="s">
        <v>171</v>
      </c>
      <c r="E134" s="181" t="s">
        <v>19</v>
      </c>
      <c r="F134" s="182" t="s">
        <v>1012</v>
      </c>
      <c r="H134" s="181" t="s">
        <v>19</v>
      </c>
      <c r="I134" s="183"/>
      <c r="L134" s="180"/>
      <c r="M134" s="184"/>
      <c r="T134" s="185"/>
      <c r="AT134" s="181" t="s">
        <v>171</v>
      </c>
      <c r="AU134" s="181" t="s">
        <v>79</v>
      </c>
      <c r="AV134" s="15" t="s">
        <v>77</v>
      </c>
      <c r="AW134" s="15" t="s">
        <v>31</v>
      </c>
      <c r="AX134" s="15" t="s">
        <v>69</v>
      </c>
      <c r="AY134" s="181" t="s">
        <v>160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1168</v>
      </c>
      <c r="H135" s="152">
        <v>10.96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69</v>
      </c>
      <c r="AY135" s="150" t="s">
        <v>160</v>
      </c>
    </row>
    <row r="136" spans="2:65" s="13" customFormat="1" ht="11.25">
      <c r="B136" s="156"/>
      <c r="D136" s="145" t="s">
        <v>171</v>
      </c>
      <c r="E136" s="157" t="s">
        <v>19</v>
      </c>
      <c r="F136" s="158" t="s">
        <v>184</v>
      </c>
      <c r="H136" s="159">
        <v>10.96</v>
      </c>
      <c r="I136" s="160"/>
      <c r="L136" s="156"/>
      <c r="M136" s="161"/>
      <c r="T136" s="162"/>
      <c r="AT136" s="157" t="s">
        <v>171</v>
      </c>
      <c r="AU136" s="157" t="s">
        <v>79</v>
      </c>
      <c r="AV136" s="13" t="s">
        <v>167</v>
      </c>
      <c r="AW136" s="13" t="s">
        <v>31</v>
      </c>
      <c r="AX136" s="13" t="s">
        <v>77</v>
      </c>
      <c r="AY136" s="157" t="s">
        <v>160</v>
      </c>
    </row>
    <row r="137" spans="2:65" s="1" customFormat="1" ht="16.5" customHeight="1">
      <c r="B137" s="33"/>
      <c r="C137" s="132" t="s">
        <v>245</v>
      </c>
      <c r="D137" s="132" t="s">
        <v>162</v>
      </c>
      <c r="E137" s="133" t="s">
        <v>1169</v>
      </c>
      <c r="F137" s="134" t="s">
        <v>1170</v>
      </c>
      <c r="G137" s="135" t="s">
        <v>187</v>
      </c>
      <c r="H137" s="136">
        <v>20</v>
      </c>
      <c r="I137" s="137"/>
      <c r="J137" s="138">
        <f>ROUND(I137*H137,2)</f>
        <v>0</v>
      </c>
      <c r="K137" s="134" t="s">
        <v>166</v>
      </c>
      <c r="L137" s="33"/>
      <c r="M137" s="139" t="s">
        <v>19</v>
      </c>
      <c r="N137" s="140" t="s">
        <v>40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167</v>
      </c>
      <c r="AT137" s="143" t="s">
        <v>162</v>
      </c>
      <c r="AU137" s="143" t="s">
        <v>79</v>
      </c>
      <c r="AY137" s="18" t="s">
        <v>160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77</v>
      </c>
      <c r="BK137" s="144">
        <f>ROUND(I137*H137,2)</f>
        <v>0</v>
      </c>
      <c r="BL137" s="18" t="s">
        <v>167</v>
      </c>
      <c r="BM137" s="143" t="s">
        <v>1171</v>
      </c>
    </row>
    <row r="138" spans="2:65" s="1" customFormat="1" ht="29.25">
      <c r="B138" s="33"/>
      <c r="D138" s="145" t="s">
        <v>169</v>
      </c>
      <c r="F138" s="146" t="s">
        <v>1172</v>
      </c>
      <c r="I138" s="147"/>
      <c r="L138" s="33"/>
      <c r="M138" s="148"/>
      <c r="T138" s="54"/>
      <c r="AT138" s="18" t="s">
        <v>169</v>
      </c>
      <c r="AU138" s="18" t="s">
        <v>79</v>
      </c>
    </row>
    <row r="139" spans="2:65" s="15" customFormat="1" ht="11.25">
      <c r="B139" s="180"/>
      <c r="D139" s="145" t="s">
        <v>171</v>
      </c>
      <c r="E139" s="181" t="s">
        <v>19</v>
      </c>
      <c r="F139" s="182" t="s">
        <v>1173</v>
      </c>
      <c r="H139" s="181" t="s">
        <v>19</v>
      </c>
      <c r="I139" s="183"/>
      <c r="L139" s="180"/>
      <c r="M139" s="184"/>
      <c r="T139" s="185"/>
      <c r="AT139" s="181" t="s">
        <v>171</v>
      </c>
      <c r="AU139" s="181" t="s">
        <v>79</v>
      </c>
      <c r="AV139" s="15" t="s">
        <v>77</v>
      </c>
      <c r="AW139" s="15" t="s">
        <v>31</v>
      </c>
      <c r="AX139" s="15" t="s">
        <v>69</v>
      </c>
      <c r="AY139" s="181" t="s">
        <v>160</v>
      </c>
    </row>
    <row r="140" spans="2:65" s="15" customFormat="1" ht="11.25">
      <c r="B140" s="180"/>
      <c r="D140" s="145" t="s">
        <v>171</v>
      </c>
      <c r="E140" s="181" t="s">
        <v>19</v>
      </c>
      <c r="F140" s="182" t="s">
        <v>1174</v>
      </c>
      <c r="H140" s="181" t="s">
        <v>19</v>
      </c>
      <c r="I140" s="183"/>
      <c r="L140" s="180"/>
      <c r="M140" s="184"/>
      <c r="T140" s="185"/>
      <c r="AT140" s="181" t="s">
        <v>171</v>
      </c>
      <c r="AU140" s="181" t="s">
        <v>79</v>
      </c>
      <c r="AV140" s="15" t="s">
        <v>77</v>
      </c>
      <c r="AW140" s="15" t="s">
        <v>31</v>
      </c>
      <c r="AX140" s="15" t="s">
        <v>69</v>
      </c>
      <c r="AY140" s="181" t="s">
        <v>160</v>
      </c>
    </row>
    <row r="141" spans="2:65" s="15" customFormat="1" ht="11.25">
      <c r="B141" s="180"/>
      <c r="D141" s="145" t="s">
        <v>171</v>
      </c>
      <c r="E141" s="181" t="s">
        <v>19</v>
      </c>
      <c r="F141" s="182" t="s">
        <v>1175</v>
      </c>
      <c r="H141" s="181" t="s">
        <v>19</v>
      </c>
      <c r="I141" s="183"/>
      <c r="L141" s="180"/>
      <c r="M141" s="184"/>
      <c r="T141" s="185"/>
      <c r="AT141" s="181" t="s">
        <v>171</v>
      </c>
      <c r="AU141" s="181" t="s">
        <v>79</v>
      </c>
      <c r="AV141" s="15" t="s">
        <v>77</v>
      </c>
      <c r="AW141" s="15" t="s">
        <v>31</v>
      </c>
      <c r="AX141" s="15" t="s">
        <v>69</v>
      </c>
      <c r="AY141" s="181" t="s">
        <v>160</v>
      </c>
    </row>
    <row r="142" spans="2:65" s="12" customFormat="1" ht="11.25">
      <c r="B142" s="149"/>
      <c r="D142" s="145" t="s">
        <v>171</v>
      </c>
      <c r="E142" s="150" t="s">
        <v>19</v>
      </c>
      <c r="F142" s="151" t="s">
        <v>284</v>
      </c>
      <c r="H142" s="152">
        <v>20</v>
      </c>
      <c r="I142" s="153"/>
      <c r="L142" s="149"/>
      <c r="M142" s="154"/>
      <c r="T142" s="155"/>
      <c r="AT142" s="150" t="s">
        <v>171</v>
      </c>
      <c r="AU142" s="150" t="s">
        <v>79</v>
      </c>
      <c r="AV142" s="12" t="s">
        <v>79</v>
      </c>
      <c r="AW142" s="12" t="s">
        <v>31</v>
      </c>
      <c r="AX142" s="12" t="s">
        <v>77</v>
      </c>
      <c r="AY142" s="150" t="s">
        <v>160</v>
      </c>
    </row>
    <row r="143" spans="2:65" s="1" customFormat="1" ht="16.5" customHeight="1">
      <c r="B143" s="33"/>
      <c r="C143" s="163" t="s">
        <v>253</v>
      </c>
      <c r="D143" s="163" t="s">
        <v>200</v>
      </c>
      <c r="E143" s="164" t="s">
        <v>1030</v>
      </c>
      <c r="F143" s="165" t="s">
        <v>1031</v>
      </c>
      <c r="G143" s="166" t="s">
        <v>233</v>
      </c>
      <c r="H143" s="167">
        <v>2.2080000000000002</v>
      </c>
      <c r="I143" s="168"/>
      <c r="J143" s="169">
        <f>ROUND(I143*H143,2)</f>
        <v>0</v>
      </c>
      <c r="K143" s="165" t="s">
        <v>166</v>
      </c>
      <c r="L143" s="170"/>
      <c r="M143" s="171" t="s">
        <v>19</v>
      </c>
      <c r="N143" s="172" t="s">
        <v>40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204</v>
      </c>
      <c r="AT143" s="143" t="s">
        <v>200</v>
      </c>
      <c r="AU143" s="143" t="s">
        <v>79</v>
      </c>
      <c r="AY143" s="18" t="s">
        <v>160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77</v>
      </c>
      <c r="BK143" s="144">
        <f>ROUND(I143*H143,2)</f>
        <v>0</v>
      </c>
      <c r="BL143" s="18" t="s">
        <v>167</v>
      </c>
      <c r="BM143" s="143" t="s">
        <v>1176</v>
      </c>
    </row>
    <row r="144" spans="2:65" s="1" customFormat="1" ht="11.25">
      <c r="B144" s="33"/>
      <c r="D144" s="145" t="s">
        <v>169</v>
      </c>
      <c r="F144" s="146" t="s">
        <v>1031</v>
      </c>
      <c r="I144" s="147"/>
      <c r="L144" s="33"/>
      <c r="M144" s="148"/>
      <c r="T144" s="54"/>
      <c r="AT144" s="18" t="s">
        <v>169</v>
      </c>
      <c r="AU144" s="18" t="s">
        <v>79</v>
      </c>
    </row>
    <row r="145" spans="2:65" s="15" customFormat="1" ht="11.25">
      <c r="B145" s="180"/>
      <c r="D145" s="145" t="s">
        <v>171</v>
      </c>
      <c r="E145" s="181" t="s">
        <v>19</v>
      </c>
      <c r="F145" s="182" t="s">
        <v>1174</v>
      </c>
      <c r="H145" s="181" t="s">
        <v>19</v>
      </c>
      <c r="I145" s="183"/>
      <c r="L145" s="180"/>
      <c r="M145" s="184"/>
      <c r="T145" s="185"/>
      <c r="AT145" s="181" t="s">
        <v>171</v>
      </c>
      <c r="AU145" s="181" t="s">
        <v>79</v>
      </c>
      <c r="AV145" s="15" t="s">
        <v>77</v>
      </c>
      <c r="AW145" s="15" t="s">
        <v>31</v>
      </c>
      <c r="AX145" s="15" t="s">
        <v>69</v>
      </c>
      <c r="AY145" s="181" t="s">
        <v>160</v>
      </c>
    </row>
    <row r="146" spans="2:65" s="12" customFormat="1" ht="11.25">
      <c r="B146" s="149"/>
      <c r="D146" s="145" t="s">
        <v>171</v>
      </c>
      <c r="E146" s="150" t="s">
        <v>19</v>
      </c>
      <c r="F146" s="151" t="s">
        <v>1177</v>
      </c>
      <c r="H146" s="152">
        <v>2.2080000000000002</v>
      </c>
      <c r="I146" s="153"/>
      <c r="L146" s="149"/>
      <c r="M146" s="154"/>
      <c r="T146" s="155"/>
      <c r="AT146" s="150" t="s">
        <v>171</v>
      </c>
      <c r="AU146" s="150" t="s">
        <v>79</v>
      </c>
      <c r="AV146" s="12" t="s">
        <v>79</v>
      </c>
      <c r="AW146" s="12" t="s">
        <v>31</v>
      </c>
      <c r="AX146" s="12" t="s">
        <v>77</v>
      </c>
      <c r="AY146" s="150" t="s">
        <v>160</v>
      </c>
    </row>
    <row r="147" spans="2:65" s="1" customFormat="1" ht="16.5" customHeight="1">
      <c r="B147" s="33"/>
      <c r="C147" s="163" t="s">
        <v>259</v>
      </c>
      <c r="D147" s="163" t="s">
        <v>200</v>
      </c>
      <c r="E147" s="164" t="s">
        <v>1024</v>
      </c>
      <c r="F147" s="165" t="s">
        <v>1025</v>
      </c>
      <c r="G147" s="166" t="s">
        <v>233</v>
      </c>
      <c r="H147" s="167">
        <v>3.3119999999999998</v>
      </c>
      <c r="I147" s="168"/>
      <c r="J147" s="169">
        <f>ROUND(I147*H147,2)</f>
        <v>0</v>
      </c>
      <c r="K147" s="165" t="s">
        <v>166</v>
      </c>
      <c r="L147" s="170"/>
      <c r="M147" s="171" t="s">
        <v>19</v>
      </c>
      <c r="N147" s="172" t="s">
        <v>40</v>
      </c>
      <c r="P147" s="141">
        <f>O147*H147</f>
        <v>0</v>
      </c>
      <c r="Q147" s="141">
        <v>0</v>
      </c>
      <c r="R147" s="141">
        <f>Q147*H147</f>
        <v>0</v>
      </c>
      <c r="S147" s="141">
        <v>0</v>
      </c>
      <c r="T147" s="142">
        <f>S147*H147</f>
        <v>0</v>
      </c>
      <c r="AR147" s="143" t="s">
        <v>204</v>
      </c>
      <c r="AT147" s="143" t="s">
        <v>200</v>
      </c>
      <c r="AU147" s="143" t="s">
        <v>79</v>
      </c>
      <c r="AY147" s="18" t="s">
        <v>160</v>
      </c>
      <c r="BE147" s="144">
        <f>IF(N147="základní",J147,0)</f>
        <v>0</v>
      </c>
      <c r="BF147" s="144">
        <f>IF(N147="snížená",J147,0)</f>
        <v>0</v>
      </c>
      <c r="BG147" s="144">
        <f>IF(N147="zákl. přenesená",J147,0)</f>
        <v>0</v>
      </c>
      <c r="BH147" s="144">
        <f>IF(N147="sníž. přenesená",J147,0)</f>
        <v>0</v>
      </c>
      <c r="BI147" s="144">
        <f>IF(N147="nulová",J147,0)</f>
        <v>0</v>
      </c>
      <c r="BJ147" s="18" t="s">
        <v>77</v>
      </c>
      <c r="BK147" s="144">
        <f>ROUND(I147*H147,2)</f>
        <v>0</v>
      </c>
      <c r="BL147" s="18" t="s">
        <v>167</v>
      </c>
      <c r="BM147" s="143" t="s">
        <v>1178</v>
      </c>
    </row>
    <row r="148" spans="2:65" s="1" customFormat="1" ht="11.25">
      <c r="B148" s="33"/>
      <c r="D148" s="145" t="s">
        <v>169</v>
      </c>
      <c r="F148" s="146" t="s">
        <v>1025</v>
      </c>
      <c r="I148" s="147"/>
      <c r="L148" s="33"/>
      <c r="M148" s="148"/>
      <c r="T148" s="54"/>
      <c r="AT148" s="18" t="s">
        <v>169</v>
      </c>
      <c r="AU148" s="18" t="s">
        <v>79</v>
      </c>
    </row>
    <row r="149" spans="2:65" s="15" customFormat="1" ht="11.25">
      <c r="B149" s="180"/>
      <c r="D149" s="145" t="s">
        <v>171</v>
      </c>
      <c r="E149" s="181" t="s">
        <v>19</v>
      </c>
      <c r="F149" s="182" t="s">
        <v>1175</v>
      </c>
      <c r="H149" s="181" t="s">
        <v>19</v>
      </c>
      <c r="I149" s="183"/>
      <c r="L149" s="180"/>
      <c r="M149" s="184"/>
      <c r="T149" s="185"/>
      <c r="AT149" s="181" t="s">
        <v>171</v>
      </c>
      <c r="AU149" s="181" t="s">
        <v>79</v>
      </c>
      <c r="AV149" s="15" t="s">
        <v>77</v>
      </c>
      <c r="AW149" s="15" t="s">
        <v>31</v>
      </c>
      <c r="AX149" s="15" t="s">
        <v>69</v>
      </c>
      <c r="AY149" s="181" t="s">
        <v>160</v>
      </c>
    </row>
    <row r="150" spans="2:65" s="12" customFormat="1" ht="11.25">
      <c r="B150" s="149"/>
      <c r="D150" s="145" t="s">
        <v>171</v>
      </c>
      <c r="E150" s="150" t="s">
        <v>19</v>
      </c>
      <c r="F150" s="151" t="s">
        <v>1179</v>
      </c>
      <c r="H150" s="152">
        <v>3.3119999999999998</v>
      </c>
      <c r="I150" s="153"/>
      <c r="L150" s="149"/>
      <c r="M150" s="154"/>
      <c r="T150" s="155"/>
      <c r="AT150" s="150" t="s">
        <v>171</v>
      </c>
      <c r="AU150" s="150" t="s">
        <v>79</v>
      </c>
      <c r="AV150" s="12" t="s">
        <v>79</v>
      </c>
      <c r="AW150" s="12" t="s">
        <v>31</v>
      </c>
      <c r="AX150" s="12" t="s">
        <v>77</v>
      </c>
      <c r="AY150" s="150" t="s">
        <v>160</v>
      </c>
    </row>
    <row r="151" spans="2:65" s="1" customFormat="1" ht="16.5" customHeight="1">
      <c r="B151" s="33"/>
      <c r="C151" s="132" t="s">
        <v>265</v>
      </c>
      <c r="D151" s="132" t="s">
        <v>162</v>
      </c>
      <c r="E151" s="133" t="s">
        <v>705</v>
      </c>
      <c r="F151" s="134" t="s">
        <v>706</v>
      </c>
      <c r="G151" s="135" t="s">
        <v>187</v>
      </c>
      <c r="H151" s="136">
        <v>9.9499999999999993</v>
      </c>
      <c r="I151" s="137"/>
      <c r="J151" s="138">
        <f>ROUND(I151*H151,2)</f>
        <v>0</v>
      </c>
      <c r="K151" s="134" t="s">
        <v>166</v>
      </c>
      <c r="L151" s="33"/>
      <c r="M151" s="139" t="s">
        <v>19</v>
      </c>
      <c r="N151" s="140" t="s">
        <v>40</v>
      </c>
      <c r="P151" s="141">
        <f>O151*H151</f>
        <v>0</v>
      </c>
      <c r="Q151" s="141">
        <v>0</v>
      </c>
      <c r="R151" s="141">
        <f>Q151*H151</f>
        <v>0</v>
      </c>
      <c r="S151" s="141">
        <v>0</v>
      </c>
      <c r="T151" s="142">
        <f>S151*H151</f>
        <v>0</v>
      </c>
      <c r="AR151" s="143" t="s">
        <v>167</v>
      </c>
      <c r="AT151" s="143" t="s">
        <v>162</v>
      </c>
      <c r="AU151" s="143" t="s">
        <v>79</v>
      </c>
      <c r="AY151" s="18" t="s">
        <v>160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77</v>
      </c>
      <c r="BK151" s="144">
        <f>ROUND(I151*H151,2)</f>
        <v>0</v>
      </c>
      <c r="BL151" s="18" t="s">
        <v>167</v>
      </c>
      <c r="BM151" s="143" t="s">
        <v>1180</v>
      </c>
    </row>
    <row r="152" spans="2:65" s="1" customFormat="1" ht="19.5">
      <c r="B152" s="33"/>
      <c r="D152" s="145" t="s">
        <v>169</v>
      </c>
      <c r="F152" s="146" t="s">
        <v>708</v>
      </c>
      <c r="I152" s="147"/>
      <c r="L152" s="33"/>
      <c r="M152" s="148"/>
      <c r="T152" s="54"/>
      <c r="AT152" s="18" t="s">
        <v>169</v>
      </c>
      <c r="AU152" s="18" t="s">
        <v>79</v>
      </c>
    </row>
    <row r="153" spans="2:65" s="15" customFormat="1" ht="11.25">
      <c r="B153" s="180"/>
      <c r="D153" s="145" t="s">
        <v>171</v>
      </c>
      <c r="E153" s="181" t="s">
        <v>19</v>
      </c>
      <c r="F153" s="182" t="s">
        <v>1049</v>
      </c>
      <c r="H153" s="181" t="s">
        <v>19</v>
      </c>
      <c r="I153" s="183"/>
      <c r="L153" s="180"/>
      <c r="M153" s="184"/>
      <c r="T153" s="185"/>
      <c r="AT153" s="181" t="s">
        <v>171</v>
      </c>
      <c r="AU153" s="181" t="s">
        <v>79</v>
      </c>
      <c r="AV153" s="15" t="s">
        <v>77</v>
      </c>
      <c r="AW153" s="15" t="s">
        <v>31</v>
      </c>
      <c r="AX153" s="15" t="s">
        <v>69</v>
      </c>
      <c r="AY153" s="181" t="s">
        <v>160</v>
      </c>
    </row>
    <row r="154" spans="2:65" s="12" customFormat="1" ht="11.25">
      <c r="B154" s="149"/>
      <c r="D154" s="145" t="s">
        <v>171</v>
      </c>
      <c r="E154" s="150" t="s">
        <v>19</v>
      </c>
      <c r="F154" s="151" t="s">
        <v>1181</v>
      </c>
      <c r="H154" s="152">
        <v>3.45</v>
      </c>
      <c r="I154" s="153"/>
      <c r="L154" s="149"/>
      <c r="M154" s="154"/>
      <c r="T154" s="155"/>
      <c r="AT154" s="150" t="s">
        <v>171</v>
      </c>
      <c r="AU154" s="150" t="s">
        <v>79</v>
      </c>
      <c r="AV154" s="12" t="s">
        <v>79</v>
      </c>
      <c r="AW154" s="12" t="s">
        <v>31</v>
      </c>
      <c r="AX154" s="12" t="s">
        <v>69</v>
      </c>
      <c r="AY154" s="150" t="s">
        <v>160</v>
      </c>
    </row>
    <row r="155" spans="2:65" s="15" customFormat="1" ht="11.25">
      <c r="B155" s="180"/>
      <c r="D155" s="145" t="s">
        <v>171</v>
      </c>
      <c r="E155" s="181" t="s">
        <v>19</v>
      </c>
      <c r="F155" s="182" t="s">
        <v>1182</v>
      </c>
      <c r="H155" s="181" t="s">
        <v>19</v>
      </c>
      <c r="I155" s="183"/>
      <c r="L155" s="180"/>
      <c r="M155" s="184"/>
      <c r="T155" s="185"/>
      <c r="AT155" s="181" t="s">
        <v>171</v>
      </c>
      <c r="AU155" s="181" t="s">
        <v>79</v>
      </c>
      <c r="AV155" s="15" t="s">
        <v>77</v>
      </c>
      <c r="AW155" s="15" t="s">
        <v>31</v>
      </c>
      <c r="AX155" s="15" t="s">
        <v>69</v>
      </c>
      <c r="AY155" s="181" t="s">
        <v>160</v>
      </c>
    </row>
    <row r="156" spans="2:65" s="12" customFormat="1" ht="11.25">
      <c r="B156" s="149"/>
      <c r="D156" s="145" t="s">
        <v>171</v>
      </c>
      <c r="E156" s="150" t="s">
        <v>19</v>
      </c>
      <c r="F156" s="151" t="s">
        <v>1183</v>
      </c>
      <c r="H156" s="152">
        <v>6.5</v>
      </c>
      <c r="I156" s="153"/>
      <c r="L156" s="149"/>
      <c r="M156" s="154"/>
      <c r="T156" s="155"/>
      <c r="AT156" s="150" t="s">
        <v>171</v>
      </c>
      <c r="AU156" s="150" t="s">
        <v>79</v>
      </c>
      <c r="AV156" s="12" t="s">
        <v>79</v>
      </c>
      <c r="AW156" s="12" t="s">
        <v>31</v>
      </c>
      <c r="AX156" s="12" t="s">
        <v>69</v>
      </c>
      <c r="AY156" s="150" t="s">
        <v>160</v>
      </c>
    </row>
    <row r="157" spans="2:65" s="13" customFormat="1" ht="11.25">
      <c r="B157" s="156"/>
      <c r="D157" s="145" t="s">
        <v>171</v>
      </c>
      <c r="E157" s="157" t="s">
        <v>19</v>
      </c>
      <c r="F157" s="158" t="s">
        <v>184</v>
      </c>
      <c r="H157" s="159">
        <v>9.9499999999999993</v>
      </c>
      <c r="I157" s="160"/>
      <c r="L157" s="156"/>
      <c r="M157" s="161"/>
      <c r="T157" s="162"/>
      <c r="AT157" s="157" t="s">
        <v>171</v>
      </c>
      <c r="AU157" s="157" t="s">
        <v>79</v>
      </c>
      <c r="AV157" s="13" t="s">
        <v>167</v>
      </c>
      <c r="AW157" s="13" t="s">
        <v>31</v>
      </c>
      <c r="AX157" s="13" t="s">
        <v>77</v>
      </c>
      <c r="AY157" s="157" t="s">
        <v>160</v>
      </c>
    </row>
    <row r="158" spans="2:65" s="1" customFormat="1" ht="16.5" customHeight="1">
      <c r="B158" s="33"/>
      <c r="C158" s="163" t="s">
        <v>273</v>
      </c>
      <c r="D158" s="163" t="s">
        <v>200</v>
      </c>
      <c r="E158" s="164" t="s">
        <v>1184</v>
      </c>
      <c r="F158" s="165" t="s">
        <v>1182</v>
      </c>
      <c r="G158" s="166" t="s">
        <v>233</v>
      </c>
      <c r="H158" s="167">
        <v>15.6</v>
      </c>
      <c r="I158" s="168"/>
      <c r="J158" s="169">
        <f>ROUND(I158*H158,2)</f>
        <v>0</v>
      </c>
      <c r="K158" s="165" t="s">
        <v>19</v>
      </c>
      <c r="L158" s="170"/>
      <c r="M158" s="171" t="s">
        <v>19</v>
      </c>
      <c r="N158" s="172" t="s">
        <v>40</v>
      </c>
      <c r="P158" s="141">
        <f>O158*H158</f>
        <v>0</v>
      </c>
      <c r="Q158" s="141">
        <v>1</v>
      </c>
      <c r="R158" s="141">
        <f>Q158*H158</f>
        <v>15.6</v>
      </c>
      <c r="S158" s="141">
        <v>0</v>
      </c>
      <c r="T158" s="142">
        <f>S158*H158</f>
        <v>0</v>
      </c>
      <c r="AR158" s="143" t="s">
        <v>204</v>
      </c>
      <c r="AT158" s="143" t="s">
        <v>200</v>
      </c>
      <c r="AU158" s="143" t="s">
        <v>79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1185</v>
      </c>
    </row>
    <row r="159" spans="2:65" s="1" customFormat="1" ht="11.25">
      <c r="B159" s="33"/>
      <c r="D159" s="145" t="s">
        <v>169</v>
      </c>
      <c r="F159" s="146" t="s">
        <v>1182</v>
      </c>
      <c r="I159" s="147"/>
      <c r="L159" s="33"/>
      <c r="M159" s="148"/>
      <c r="T159" s="54"/>
      <c r="AT159" s="18" t="s">
        <v>169</v>
      </c>
      <c r="AU159" s="18" t="s">
        <v>79</v>
      </c>
    </row>
    <row r="160" spans="2:65" s="15" customFormat="1" ht="11.25">
      <c r="B160" s="180"/>
      <c r="D160" s="145" t="s">
        <v>171</v>
      </c>
      <c r="E160" s="181" t="s">
        <v>19</v>
      </c>
      <c r="F160" s="182" t="s">
        <v>1182</v>
      </c>
      <c r="H160" s="181" t="s">
        <v>19</v>
      </c>
      <c r="I160" s="183"/>
      <c r="L160" s="180"/>
      <c r="M160" s="184"/>
      <c r="T160" s="185"/>
      <c r="AT160" s="181" t="s">
        <v>171</v>
      </c>
      <c r="AU160" s="181" t="s">
        <v>79</v>
      </c>
      <c r="AV160" s="15" t="s">
        <v>77</v>
      </c>
      <c r="AW160" s="15" t="s">
        <v>31</v>
      </c>
      <c r="AX160" s="15" t="s">
        <v>69</v>
      </c>
      <c r="AY160" s="181" t="s">
        <v>160</v>
      </c>
    </row>
    <row r="161" spans="2:65" s="12" customFormat="1" ht="11.25">
      <c r="B161" s="149"/>
      <c r="D161" s="145" t="s">
        <v>171</v>
      </c>
      <c r="E161" s="150" t="s">
        <v>19</v>
      </c>
      <c r="F161" s="151" t="s">
        <v>1186</v>
      </c>
      <c r="H161" s="152">
        <v>15.6</v>
      </c>
      <c r="I161" s="153"/>
      <c r="L161" s="149"/>
      <c r="M161" s="154"/>
      <c r="T161" s="155"/>
      <c r="AT161" s="150" t="s">
        <v>171</v>
      </c>
      <c r="AU161" s="150" t="s">
        <v>79</v>
      </c>
      <c r="AV161" s="12" t="s">
        <v>79</v>
      </c>
      <c r="AW161" s="12" t="s">
        <v>31</v>
      </c>
      <c r="AX161" s="12" t="s">
        <v>77</v>
      </c>
      <c r="AY161" s="150" t="s">
        <v>160</v>
      </c>
    </row>
    <row r="162" spans="2:65" s="1" customFormat="1" ht="16.5" customHeight="1">
      <c r="B162" s="33"/>
      <c r="C162" s="163" t="s">
        <v>279</v>
      </c>
      <c r="D162" s="163" t="s">
        <v>200</v>
      </c>
      <c r="E162" s="164" t="s">
        <v>1051</v>
      </c>
      <c r="F162" s="165" t="s">
        <v>1052</v>
      </c>
      <c r="G162" s="166" t="s">
        <v>233</v>
      </c>
      <c r="H162" s="167">
        <v>6.21</v>
      </c>
      <c r="I162" s="168"/>
      <c r="J162" s="169">
        <f>ROUND(I162*H162,2)</f>
        <v>0</v>
      </c>
      <c r="K162" s="165" t="s">
        <v>166</v>
      </c>
      <c r="L162" s="170"/>
      <c r="M162" s="171" t="s">
        <v>19</v>
      </c>
      <c r="N162" s="172" t="s">
        <v>40</v>
      </c>
      <c r="P162" s="141">
        <f>O162*H162</f>
        <v>0</v>
      </c>
      <c r="Q162" s="141">
        <v>1</v>
      </c>
      <c r="R162" s="141">
        <f>Q162*H162</f>
        <v>6.21</v>
      </c>
      <c r="S162" s="141">
        <v>0</v>
      </c>
      <c r="T162" s="142">
        <f>S162*H162</f>
        <v>0</v>
      </c>
      <c r="AR162" s="143" t="s">
        <v>204</v>
      </c>
      <c r="AT162" s="143" t="s">
        <v>200</v>
      </c>
      <c r="AU162" s="143" t="s">
        <v>79</v>
      </c>
      <c r="AY162" s="18" t="s">
        <v>160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77</v>
      </c>
      <c r="BK162" s="144">
        <f>ROUND(I162*H162,2)</f>
        <v>0</v>
      </c>
      <c r="BL162" s="18" t="s">
        <v>167</v>
      </c>
      <c r="BM162" s="143" t="s">
        <v>1187</v>
      </c>
    </row>
    <row r="163" spans="2:65" s="1" customFormat="1" ht="11.25">
      <c r="B163" s="33"/>
      <c r="D163" s="145" t="s">
        <v>169</v>
      </c>
      <c r="F163" s="146" t="s">
        <v>1052</v>
      </c>
      <c r="I163" s="147"/>
      <c r="L163" s="33"/>
      <c r="M163" s="148"/>
      <c r="T163" s="54"/>
      <c r="AT163" s="18" t="s">
        <v>169</v>
      </c>
      <c r="AU163" s="18" t="s">
        <v>79</v>
      </c>
    </row>
    <row r="164" spans="2:65" s="15" customFormat="1" ht="11.25">
      <c r="B164" s="180"/>
      <c r="D164" s="145" t="s">
        <v>171</v>
      </c>
      <c r="E164" s="181" t="s">
        <v>19</v>
      </c>
      <c r="F164" s="182" t="s">
        <v>1049</v>
      </c>
      <c r="H164" s="181" t="s">
        <v>19</v>
      </c>
      <c r="I164" s="183"/>
      <c r="L164" s="180"/>
      <c r="M164" s="184"/>
      <c r="T164" s="185"/>
      <c r="AT164" s="181" t="s">
        <v>171</v>
      </c>
      <c r="AU164" s="181" t="s">
        <v>79</v>
      </c>
      <c r="AV164" s="15" t="s">
        <v>77</v>
      </c>
      <c r="AW164" s="15" t="s">
        <v>31</v>
      </c>
      <c r="AX164" s="15" t="s">
        <v>69</v>
      </c>
      <c r="AY164" s="181" t="s">
        <v>160</v>
      </c>
    </row>
    <row r="165" spans="2:65" s="12" customFormat="1" ht="11.25">
      <c r="B165" s="149"/>
      <c r="D165" s="145" t="s">
        <v>171</v>
      </c>
      <c r="E165" s="150" t="s">
        <v>19</v>
      </c>
      <c r="F165" s="151" t="s">
        <v>1188</v>
      </c>
      <c r="H165" s="152">
        <v>6.21</v>
      </c>
      <c r="I165" s="153"/>
      <c r="L165" s="149"/>
      <c r="M165" s="154"/>
      <c r="T165" s="155"/>
      <c r="AT165" s="150" t="s">
        <v>171</v>
      </c>
      <c r="AU165" s="150" t="s">
        <v>79</v>
      </c>
      <c r="AV165" s="12" t="s">
        <v>79</v>
      </c>
      <c r="AW165" s="12" t="s">
        <v>31</v>
      </c>
      <c r="AX165" s="12" t="s">
        <v>77</v>
      </c>
      <c r="AY165" s="150" t="s">
        <v>160</v>
      </c>
    </row>
    <row r="166" spans="2:65" s="1" customFormat="1" ht="16.5" customHeight="1">
      <c r="B166" s="33"/>
      <c r="C166" s="132" t="s">
        <v>284</v>
      </c>
      <c r="D166" s="132" t="s">
        <v>162</v>
      </c>
      <c r="E166" s="133" t="s">
        <v>1054</v>
      </c>
      <c r="F166" s="134" t="s">
        <v>1189</v>
      </c>
      <c r="G166" s="135" t="s">
        <v>187</v>
      </c>
      <c r="H166" s="136">
        <v>2.1</v>
      </c>
      <c r="I166" s="137"/>
      <c r="J166" s="138">
        <f>ROUND(I166*H166,2)</f>
        <v>0</v>
      </c>
      <c r="K166" s="134" t="s">
        <v>19</v>
      </c>
      <c r="L166" s="33"/>
      <c r="M166" s="139" t="s">
        <v>19</v>
      </c>
      <c r="N166" s="140" t="s">
        <v>40</v>
      </c>
      <c r="P166" s="141">
        <f>O166*H166</f>
        <v>0</v>
      </c>
      <c r="Q166" s="141">
        <v>0</v>
      </c>
      <c r="R166" s="141">
        <f>Q166*H166</f>
        <v>0</v>
      </c>
      <c r="S166" s="141">
        <v>0</v>
      </c>
      <c r="T166" s="142">
        <f>S166*H166</f>
        <v>0</v>
      </c>
      <c r="AR166" s="143" t="s">
        <v>167</v>
      </c>
      <c r="AT166" s="143" t="s">
        <v>162</v>
      </c>
      <c r="AU166" s="143" t="s">
        <v>79</v>
      </c>
      <c r="AY166" s="18" t="s">
        <v>160</v>
      </c>
      <c r="BE166" s="144">
        <f>IF(N166="základní",J166,0)</f>
        <v>0</v>
      </c>
      <c r="BF166" s="144">
        <f>IF(N166="snížená",J166,0)</f>
        <v>0</v>
      </c>
      <c r="BG166" s="144">
        <f>IF(N166="zákl. přenesená",J166,0)</f>
        <v>0</v>
      </c>
      <c r="BH166" s="144">
        <f>IF(N166="sníž. přenesená",J166,0)</f>
        <v>0</v>
      </c>
      <c r="BI166" s="144">
        <f>IF(N166="nulová",J166,0)</f>
        <v>0</v>
      </c>
      <c r="BJ166" s="18" t="s">
        <v>77</v>
      </c>
      <c r="BK166" s="144">
        <f>ROUND(I166*H166,2)</f>
        <v>0</v>
      </c>
      <c r="BL166" s="18" t="s">
        <v>167</v>
      </c>
      <c r="BM166" s="143" t="s">
        <v>1190</v>
      </c>
    </row>
    <row r="167" spans="2:65" s="1" customFormat="1" ht="11.25">
      <c r="B167" s="33"/>
      <c r="D167" s="145" t="s">
        <v>169</v>
      </c>
      <c r="F167" s="146" t="s">
        <v>1189</v>
      </c>
      <c r="I167" s="147"/>
      <c r="L167" s="33"/>
      <c r="M167" s="148"/>
      <c r="T167" s="54"/>
      <c r="AT167" s="18" t="s">
        <v>169</v>
      </c>
      <c r="AU167" s="18" t="s">
        <v>79</v>
      </c>
    </row>
    <row r="168" spans="2:65" s="15" customFormat="1" ht="11.25">
      <c r="B168" s="180"/>
      <c r="D168" s="145" t="s">
        <v>171</v>
      </c>
      <c r="E168" s="181" t="s">
        <v>19</v>
      </c>
      <c r="F168" s="182" t="s">
        <v>1191</v>
      </c>
      <c r="H168" s="181" t="s">
        <v>19</v>
      </c>
      <c r="I168" s="183"/>
      <c r="L168" s="180"/>
      <c r="M168" s="184"/>
      <c r="T168" s="185"/>
      <c r="AT168" s="181" t="s">
        <v>171</v>
      </c>
      <c r="AU168" s="181" t="s">
        <v>79</v>
      </c>
      <c r="AV168" s="15" t="s">
        <v>77</v>
      </c>
      <c r="AW168" s="15" t="s">
        <v>31</v>
      </c>
      <c r="AX168" s="15" t="s">
        <v>69</v>
      </c>
      <c r="AY168" s="181" t="s">
        <v>160</v>
      </c>
    </row>
    <row r="169" spans="2:65" s="12" customFormat="1" ht="11.25">
      <c r="B169" s="149"/>
      <c r="D169" s="145" t="s">
        <v>171</v>
      </c>
      <c r="E169" s="150" t="s">
        <v>19</v>
      </c>
      <c r="F169" s="151" t="s">
        <v>1192</v>
      </c>
      <c r="H169" s="152">
        <v>2.1</v>
      </c>
      <c r="I169" s="153"/>
      <c r="L169" s="149"/>
      <c r="M169" s="154"/>
      <c r="T169" s="155"/>
      <c r="AT169" s="150" t="s">
        <v>171</v>
      </c>
      <c r="AU169" s="150" t="s">
        <v>79</v>
      </c>
      <c r="AV169" s="12" t="s">
        <v>79</v>
      </c>
      <c r="AW169" s="12" t="s">
        <v>31</v>
      </c>
      <c r="AX169" s="12" t="s">
        <v>77</v>
      </c>
      <c r="AY169" s="150" t="s">
        <v>160</v>
      </c>
    </row>
    <row r="170" spans="2:65" s="1" customFormat="1" ht="16.5" customHeight="1">
      <c r="B170" s="33"/>
      <c r="C170" s="163" t="s">
        <v>7</v>
      </c>
      <c r="D170" s="163" t="s">
        <v>200</v>
      </c>
      <c r="E170" s="164" t="s">
        <v>1193</v>
      </c>
      <c r="F170" s="165" t="s">
        <v>1194</v>
      </c>
      <c r="G170" s="166" t="s">
        <v>165</v>
      </c>
      <c r="H170" s="167">
        <v>0.26300000000000001</v>
      </c>
      <c r="I170" s="168"/>
      <c r="J170" s="169">
        <f>ROUND(I170*H170,2)</f>
        <v>0</v>
      </c>
      <c r="K170" s="165" t="s">
        <v>166</v>
      </c>
      <c r="L170" s="170"/>
      <c r="M170" s="171" t="s">
        <v>19</v>
      </c>
      <c r="N170" s="172" t="s">
        <v>40</v>
      </c>
      <c r="P170" s="141">
        <f>O170*H170</f>
        <v>0</v>
      </c>
      <c r="Q170" s="141">
        <v>2.4289999999999998</v>
      </c>
      <c r="R170" s="141">
        <f>Q170*H170</f>
        <v>0.63882700000000003</v>
      </c>
      <c r="S170" s="141">
        <v>0</v>
      </c>
      <c r="T170" s="142">
        <f>S170*H170</f>
        <v>0</v>
      </c>
      <c r="AR170" s="143" t="s">
        <v>204</v>
      </c>
      <c r="AT170" s="143" t="s">
        <v>200</v>
      </c>
      <c r="AU170" s="143" t="s">
        <v>79</v>
      </c>
      <c r="AY170" s="18" t="s">
        <v>160</v>
      </c>
      <c r="BE170" s="144">
        <f>IF(N170="základní",J170,0)</f>
        <v>0</v>
      </c>
      <c r="BF170" s="144">
        <f>IF(N170="snížená",J170,0)</f>
        <v>0</v>
      </c>
      <c r="BG170" s="144">
        <f>IF(N170="zákl. přenesená",J170,0)</f>
        <v>0</v>
      </c>
      <c r="BH170" s="144">
        <f>IF(N170="sníž. přenesená",J170,0)</f>
        <v>0</v>
      </c>
      <c r="BI170" s="144">
        <f>IF(N170="nulová",J170,0)</f>
        <v>0</v>
      </c>
      <c r="BJ170" s="18" t="s">
        <v>77</v>
      </c>
      <c r="BK170" s="144">
        <f>ROUND(I170*H170,2)</f>
        <v>0</v>
      </c>
      <c r="BL170" s="18" t="s">
        <v>167</v>
      </c>
      <c r="BM170" s="143" t="s">
        <v>1195</v>
      </c>
    </row>
    <row r="171" spans="2:65" s="1" customFormat="1" ht="11.25">
      <c r="B171" s="33"/>
      <c r="D171" s="145" t="s">
        <v>169</v>
      </c>
      <c r="F171" s="146" t="s">
        <v>1194</v>
      </c>
      <c r="I171" s="147"/>
      <c r="L171" s="33"/>
      <c r="M171" s="148"/>
      <c r="T171" s="54"/>
      <c r="AT171" s="18" t="s">
        <v>169</v>
      </c>
      <c r="AU171" s="18" t="s">
        <v>79</v>
      </c>
    </row>
    <row r="172" spans="2:65" s="15" customFormat="1" ht="11.25">
      <c r="B172" s="180"/>
      <c r="D172" s="145" t="s">
        <v>171</v>
      </c>
      <c r="E172" s="181" t="s">
        <v>19</v>
      </c>
      <c r="F172" s="182" t="s">
        <v>1196</v>
      </c>
      <c r="H172" s="181" t="s">
        <v>19</v>
      </c>
      <c r="I172" s="183"/>
      <c r="L172" s="180"/>
      <c r="M172" s="184"/>
      <c r="T172" s="185"/>
      <c r="AT172" s="181" t="s">
        <v>171</v>
      </c>
      <c r="AU172" s="181" t="s">
        <v>79</v>
      </c>
      <c r="AV172" s="15" t="s">
        <v>77</v>
      </c>
      <c r="AW172" s="15" t="s">
        <v>31</v>
      </c>
      <c r="AX172" s="15" t="s">
        <v>69</v>
      </c>
      <c r="AY172" s="181" t="s">
        <v>160</v>
      </c>
    </row>
    <row r="173" spans="2:65" s="12" customFormat="1" ht="11.25">
      <c r="B173" s="149"/>
      <c r="D173" s="145" t="s">
        <v>171</v>
      </c>
      <c r="E173" s="150" t="s">
        <v>19</v>
      </c>
      <c r="F173" s="151" t="s">
        <v>1197</v>
      </c>
      <c r="H173" s="152">
        <v>0.26300000000000001</v>
      </c>
      <c r="I173" s="153"/>
      <c r="L173" s="149"/>
      <c r="M173" s="154"/>
      <c r="T173" s="155"/>
      <c r="AT173" s="150" t="s">
        <v>171</v>
      </c>
      <c r="AU173" s="150" t="s">
        <v>79</v>
      </c>
      <c r="AV173" s="12" t="s">
        <v>79</v>
      </c>
      <c r="AW173" s="12" t="s">
        <v>31</v>
      </c>
      <c r="AX173" s="12" t="s">
        <v>77</v>
      </c>
      <c r="AY173" s="150" t="s">
        <v>160</v>
      </c>
    </row>
    <row r="174" spans="2:65" s="1" customFormat="1" ht="16.5" customHeight="1">
      <c r="B174" s="33"/>
      <c r="C174" s="132" t="s">
        <v>301</v>
      </c>
      <c r="D174" s="132" t="s">
        <v>162</v>
      </c>
      <c r="E174" s="133" t="s">
        <v>714</v>
      </c>
      <c r="F174" s="134" t="s">
        <v>1062</v>
      </c>
      <c r="G174" s="135" t="s">
        <v>187</v>
      </c>
      <c r="H174" s="136">
        <v>15.6</v>
      </c>
      <c r="I174" s="137"/>
      <c r="J174" s="138">
        <f>ROUND(I174*H174,2)</f>
        <v>0</v>
      </c>
      <c r="K174" s="134" t="s">
        <v>19</v>
      </c>
      <c r="L174" s="33"/>
      <c r="M174" s="139" t="s">
        <v>19</v>
      </c>
      <c r="N174" s="140" t="s">
        <v>40</v>
      </c>
      <c r="P174" s="141">
        <f>O174*H174</f>
        <v>0</v>
      </c>
      <c r="Q174" s="141">
        <v>0</v>
      </c>
      <c r="R174" s="141">
        <f>Q174*H174</f>
        <v>0</v>
      </c>
      <c r="S174" s="141">
        <v>0</v>
      </c>
      <c r="T174" s="142">
        <f>S174*H174</f>
        <v>0</v>
      </c>
      <c r="AR174" s="143" t="s">
        <v>167</v>
      </c>
      <c r="AT174" s="143" t="s">
        <v>162</v>
      </c>
      <c r="AU174" s="143" t="s">
        <v>79</v>
      </c>
      <c r="AY174" s="18" t="s">
        <v>160</v>
      </c>
      <c r="BE174" s="144">
        <f>IF(N174="základní",J174,0)</f>
        <v>0</v>
      </c>
      <c r="BF174" s="144">
        <f>IF(N174="snížená",J174,0)</f>
        <v>0</v>
      </c>
      <c r="BG174" s="144">
        <f>IF(N174="zákl. přenesená",J174,0)</f>
        <v>0</v>
      </c>
      <c r="BH174" s="144">
        <f>IF(N174="sníž. přenesená",J174,0)</f>
        <v>0</v>
      </c>
      <c r="BI174" s="144">
        <f>IF(N174="nulová",J174,0)</f>
        <v>0</v>
      </c>
      <c r="BJ174" s="18" t="s">
        <v>77</v>
      </c>
      <c r="BK174" s="144">
        <f>ROUND(I174*H174,2)</f>
        <v>0</v>
      </c>
      <c r="BL174" s="18" t="s">
        <v>167</v>
      </c>
      <c r="BM174" s="143" t="s">
        <v>1198</v>
      </c>
    </row>
    <row r="175" spans="2:65" s="1" customFormat="1" ht="11.25">
      <c r="B175" s="33"/>
      <c r="D175" s="145" t="s">
        <v>169</v>
      </c>
      <c r="F175" s="146" t="s">
        <v>1062</v>
      </c>
      <c r="I175" s="147"/>
      <c r="L175" s="33"/>
      <c r="M175" s="148"/>
      <c r="T175" s="54"/>
      <c r="AT175" s="18" t="s">
        <v>169</v>
      </c>
      <c r="AU175" s="18" t="s">
        <v>79</v>
      </c>
    </row>
    <row r="176" spans="2:65" s="15" customFormat="1" ht="11.25">
      <c r="B176" s="180"/>
      <c r="D176" s="145" t="s">
        <v>171</v>
      </c>
      <c r="E176" s="181" t="s">
        <v>19</v>
      </c>
      <c r="F176" s="182" t="s">
        <v>1199</v>
      </c>
      <c r="H176" s="181" t="s">
        <v>19</v>
      </c>
      <c r="I176" s="183"/>
      <c r="L176" s="180"/>
      <c r="M176" s="184"/>
      <c r="T176" s="185"/>
      <c r="AT176" s="181" t="s">
        <v>171</v>
      </c>
      <c r="AU176" s="181" t="s">
        <v>79</v>
      </c>
      <c r="AV176" s="15" t="s">
        <v>77</v>
      </c>
      <c r="AW176" s="15" t="s">
        <v>31</v>
      </c>
      <c r="AX176" s="15" t="s">
        <v>69</v>
      </c>
      <c r="AY176" s="181" t="s">
        <v>160</v>
      </c>
    </row>
    <row r="177" spans="2:65" s="12" customFormat="1" ht="11.25">
      <c r="B177" s="149"/>
      <c r="D177" s="145" t="s">
        <v>171</v>
      </c>
      <c r="E177" s="150" t="s">
        <v>19</v>
      </c>
      <c r="F177" s="151" t="s">
        <v>1200</v>
      </c>
      <c r="H177" s="152">
        <v>4.5999999999999996</v>
      </c>
      <c r="I177" s="153"/>
      <c r="L177" s="149"/>
      <c r="M177" s="154"/>
      <c r="T177" s="155"/>
      <c r="AT177" s="150" t="s">
        <v>171</v>
      </c>
      <c r="AU177" s="150" t="s">
        <v>79</v>
      </c>
      <c r="AV177" s="12" t="s">
        <v>79</v>
      </c>
      <c r="AW177" s="12" t="s">
        <v>31</v>
      </c>
      <c r="AX177" s="12" t="s">
        <v>69</v>
      </c>
      <c r="AY177" s="150" t="s">
        <v>160</v>
      </c>
    </row>
    <row r="178" spans="2:65" s="15" customFormat="1" ht="11.25">
      <c r="B178" s="180"/>
      <c r="D178" s="145" t="s">
        <v>171</v>
      </c>
      <c r="E178" s="181" t="s">
        <v>19</v>
      </c>
      <c r="F178" s="182" t="s">
        <v>1201</v>
      </c>
      <c r="H178" s="181" t="s">
        <v>19</v>
      </c>
      <c r="I178" s="183"/>
      <c r="L178" s="180"/>
      <c r="M178" s="184"/>
      <c r="T178" s="185"/>
      <c r="AT178" s="181" t="s">
        <v>171</v>
      </c>
      <c r="AU178" s="181" t="s">
        <v>79</v>
      </c>
      <c r="AV178" s="15" t="s">
        <v>77</v>
      </c>
      <c r="AW178" s="15" t="s">
        <v>31</v>
      </c>
      <c r="AX178" s="15" t="s">
        <v>69</v>
      </c>
      <c r="AY178" s="181" t="s">
        <v>160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221</v>
      </c>
      <c r="H179" s="152">
        <v>11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69</v>
      </c>
      <c r="AY179" s="150" t="s">
        <v>160</v>
      </c>
    </row>
    <row r="180" spans="2:65" s="13" customFormat="1" ht="11.25">
      <c r="B180" s="156"/>
      <c r="D180" s="145" t="s">
        <v>171</v>
      </c>
      <c r="E180" s="157" t="s">
        <v>19</v>
      </c>
      <c r="F180" s="158" t="s">
        <v>184</v>
      </c>
      <c r="H180" s="159">
        <v>15.6</v>
      </c>
      <c r="I180" s="160"/>
      <c r="L180" s="156"/>
      <c r="M180" s="161"/>
      <c r="T180" s="162"/>
      <c r="AT180" s="157" t="s">
        <v>171</v>
      </c>
      <c r="AU180" s="157" t="s">
        <v>79</v>
      </c>
      <c r="AV180" s="13" t="s">
        <v>167</v>
      </c>
      <c r="AW180" s="13" t="s">
        <v>31</v>
      </c>
      <c r="AX180" s="13" t="s">
        <v>77</v>
      </c>
      <c r="AY180" s="157" t="s">
        <v>160</v>
      </c>
    </row>
    <row r="181" spans="2:65" s="1" customFormat="1" ht="16.5" customHeight="1">
      <c r="B181" s="33"/>
      <c r="C181" s="163" t="s">
        <v>305</v>
      </c>
      <c r="D181" s="163" t="s">
        <v>200</v>
      </c>
      <c r="E181" s="164" t="s">
        <v>1065</v>
      </c>
      <c r="F181" s="165" t="s">
        <v>1066</v>
      </c>
      <c r="G181" s="166" t="s">
        <v>233</v>
      </c>
      <c r="H181" s="167">
        <v>28.08</v>
      </c>
      <c r="I181" s="168"/>
      <c r="J181" s="169">
        <f>ROUND(I181*H181,2)</f>
        <v>0</v>
      </c>
      <c r="K181" s="165" t="s">
        <v>166</v>
      </c>
      <c r="L181" s="170"/>
      <c r="M181" s="171" t="s">
        <v>19</v>
      </c>
      <c r="N181" s="172" t="s">
        <v>40</v>
      </c>
      <c r="P181" s="141">
        <f>O181*H181</f>
        <v>0</v>
      </c>
      <c r="Q181" s="141">
        <v>1</v>
      </c>
      <c r="R181" s="141">
        <f>Q181*H181</f>
        <v>28.08</v>
      </c>
      <c r="S181" s="141">
        <v>0</v>
      </c>
      <c r="T181" s="142">
        <f>S181*H181</f>
        <v>0</v>
      </c>
      <c r="AR181" s="143" t="s">
        <v>204</v>
      </c>
      <c r="AT181" s="143" t="s">
        <v>200</v>
      </c>
      <c r="AU181" s="143" t="s">
        <v>79</v>
      </c>
      <c r="AY181" s="18" t="s">
        <v>160</v>
      </c>
      <c r="BE181" s="144">
        <f>IF(N181="základní",J181,0)</f>
        <v>0</v>
      </c>
      <c r="BF181" s="144">
        <f>IF(N181="snížená",J181,0)</f>
        <v>0</v>
      </c>
      <c r="BG181" s="144">
        <f>IF(N181="zákl. přenesená",J181,0)</f>
        <v>0</v>
      </c>
      <c r="BH181" s="144">
        <f>IF(N181="sníž. přenesená",J181,0)</f>
        <v>0</v>
      </c>
      <c r="BI181" s="144">
        <f>IF(N181="nulová",J181,0)</f>
        <v>0</v>
      </c>
      <c r="BJ181" s="18" t="s">
        <v>77</v>
      </c>
      <c r="BK181" s="144">
        <f>ROUND(I181*H181,2)</f>
        <v>0</v>
      </c>
      <c r="BL181" s="18" t="s">
        <v>167</v>
      </c>
      <c r="BM181" s="143" t="s">
        <v>1202</v>
      </c>
    </row>
    <row r="182" spans="2:65" s="1" customFormat="1" ht="11.25">
      <c r="B182" s="33"/>
      <c r="D182" s="145" t="s">
        <v>169</v>
      </c>
      <c r="F182" s="146" t="s">
        <v>1066</v>
      </c>
      <c r="I182" s="147"/>
      <c r="L182" s="33"/>
      <c r="M182" s="148"/>
      <c r="T182" s="54"/>
      <c r="AT182" s="18" t="s">
        <v>169</v>
      </c>
      <c r="AU182" s="18" t="s">
        <v>79</v>
      </c>
    </row>
    <row r="183" spans="2:65" s="15" customFormat="1" ht="11.25">
      <c r="B183" s="180"/>
      <c r="D183" s="145" t="s">
        <v>171</v>
      </c>
      <c r="E183" s="181" t="s">
        <v>19</v>
      </c>
      <c r="F183" s="182" t="s">
        <v>1199</v>
      </c>
      <c r="H183" s="181" t="s">
        <v>19</v>
      </c>
      <c r="I183" s="183"/>
      <c r="L183" s="180"/>
      <c r="M183" s="184"/>
      <c r="T183" s="185"/>
      <c r="AT183" s="181" t="s">
        <v>171</v>
      </c>
      <c r="AU183" s="181" t="s">
        <v>79</v>
      </c>
      <c r="AV183" s="15" t="s">
        <v>77</v>
      </c>
      <c r="AW183" s="15" t="s">
        <v>31</v>
      </c>
      <c r="AX183" s="15" t="s">
        <v>69</v>
      </c>
      <c r="AY183" s="181" t="s">
        <v>160</v>
      </c>
    </row>
    <row r="184" spans="2:65" s="12" customFormat="1" ht="11.25">
      <c r="B184" s="149"/>
      <c r="D184" s="145" t="s">
        <v>171</v>
      </c>
      <c r="E184" s="150" t="s">
        <v>19</v>
      </c>
      <c r="F184" s="151" t="s">
        <v>1203</v>
      </c>
      <c r="H184" s="152">
        <v>8.2799999999999994</v>
      </c>
      <c r="I184" s="153"/>
      <c r="L184" s="149"/>
      <c r="M184" s="154"/>
      <c r="T184" s="155"/>
      <c r="AT184" s="150" t="s">
        <v>171</v>
      </c>
      <c r="AU184" s="150" t="s">
        <v>79</v>
      </c>
      <c r="AV184" s="12" t="s">
        <v>79</v>
      </c>
      <c r="AW184" s="12" t="s">
        <v>31</v>
      </c>
      <c r="AX184" s="12" t="s">
        <v>69</v>
      </c>
      <c r="AY184" s="150" t="s">
        <v>160</v>
      </c>
    </row>
    <row r="185" spans="2:65" s="15" customFormat="1" ht="11.25">
      <c r="B185" s="180"/>
      <c r="D185" s="145" t="s">
        <v>171</v>
      </c>
      <c r="E185" s="181" t="s">
        <v>19</v>
      </c>
      <c r="F185" s="182" t="s">
        <v>1201</v>
      </c>
      <c r="H185" s="181" t="s">
        <v>19</v>
      </c>
      <c r="I185" s="183"/>
      <c r="L185" s="180"/>
      <c r="M185" s="184"/>
      <c r="T185" s="185"/>
      <c r="AT185" s="181" t="s">
        <v>171</v>
      </c>
      <c r="AU185" s="181" t="s">
        <v>79</v>
      </c>
      <c r="AV185" s="15" t="s">
        <v>77</v>
      </c>
      <c r="AW185" s="15" t="s">
        <v>31</v>
      </c>
      <c r="AX185" s="15" t="s">
        <v>69</v>
      </c>
      <c r="AY185" s="181" t="s">
        <v>160</v>
      </c>
    </row>
    <row r="186" spans="2:65" s="12" customFormat="1" ht="11.25">
      <c r="B186" s="149"/>
      <c r="D186" s="145" t="s">
        <v>171</v>
      </c>
      <c r="E186" s="150" t="s">
        <v>19</v>
      </c>
      <c r="F186" s="151" t="s">
        <v>1204</v>
      </c>
      <c r="H186" s="152">
        <v>19.8</v>
      </c>
      <c r="I186" s="153"/>
      <c r="L186" s="149"/>
      <c r="M186" s="154"/>
      <c r="T186" s="155"/>
      <c r="AT186" s="150" t="s">
        <v>171</v>
      </c>
      <c r="AU186" s="150" t="s">
        <v>79</v>
      </c>
      <c r="AV186" s="12" t="s">
        <v>79</v>
      </c>
      <c r="AW186" s="12" t="s">
        <v>31</v>
      </c>
      <c r="AX186" s="12" t="s">
        <v>69</v>
      </c>
      <c r="AY186" s="150" t="s">
        <v>160</v>
      </c>
    </row>
    <row r="187" spans="2:65" s="13" customFormat="1" ht="11.25">
      <c r="B187" s="156"/>
      <c r="D187" s="145" t="s">
        <v>171</v>
      </c>
      <c r="E187" s="157" t="s">
        <v>19</v>
      </c>
      <c r="F187" s="158" t="s">
        <v>184</v>
      </c>
      <c r="H187" s="159">
        <v>28.08</v>
      </c>
      <c r="I187" s="160"/>
      <c r="L187" s="156"/>
      <c r="M187" s="161"/>
      <c r="T187" s="162"/>
      <c r="AT187" s="157" t="s">
        <v>171</v>
      </c>
      <c r="AU187" s="157" t="s">
        <v>79</v>
      </c>
      <c r="AV187" s="13" t="s">
        <v>167</v>
      </c>
      <c r="AW187" s="13" t="s">
        <v>31</v>
      </c>
      <c r="AX187" s="13" t="s">
        <v>77</v>
      </c>
      <c r="AY187" s="157" t="s">
        <v>160</v>
      </c>
    </row>
    <row r="188" spans="2:65" s="1" customFormat="1" ht="16.5" customHeight="1">
      <c r="B188" s="33"/>
      <c r="C188" s="132" t="s">
        <v>310</v>
      </c>
      <c r="D188" s="132" t="s">
        <v>162</v>
      </c>
      <c r="E188" s="133" t="s">
        <v>1068</v>
      </c>
      <c r="F188" s="134" t="s">
        <v>1069</v>
      </c>
      <c r="G188" s="135" t="s">
        <v>165</v>
      </c>
      <c r="H188" s="136">
        <v>21.6</v>
      </c>
      <c r="I188" s="137"/>
      <c r="J188" s="138">
        <f>ROUND(I188*H188,2)</f>
        <v>0</v>
      </c>
      <c r="K188" s="134" t="s">
        <v>166</v>
      </c>
      <c r="L188" s="33"/>
      <c r="M188" s="139" t="s">
        <v>19</v>
      </c>
      <c r="N188" s="140" t="s">
        <v>40</v>
      </c>
      <c r="P188" s="141">
        <f>O188*H188</f>
        <v>0</v>
      </c>
      <c r="Q188" s="141">
        <v>0</v>
      </c>
      <c r="R188" s="141">
        <f>Q188*H188</f>
        <v>0</v>
      </c>
      <c r="S188" s="141">
        <v>0</v>
      </c>
      <c r="T188" s="142">
        <f>S188*H188</f>
        <v>0</v>
      </c>
      <c r="AR188" s="143" t="s">
        <v>167</v>
      </c>
      <c r="AT188" s="143" t="s">
        <v>162</v>
      </c>
      <c r="AU188" s="143" t="s">
        <v>79</v>
      </c>
      <c r="AY188" s="18" t="s">
        <v>160</v>
      </c>
      <c r="BE188" s="144">
        <f>IF(N188="základní",J188,0)</f>
        <v>0</v>
      </c>
      <c r="BF188" s="144">
        <f>IF(N188="snížená",J188,0)</f>
        <v>0</v>
      </c>
      <c r="BG188" s="144">
        <f>IF(N188="zákl. přenesená",J188,0)</f>
        <v>0</v>
      </c>
      <c r="BH188" s="144">
        <f>IF(N188="sníž. přenesená",J188,0)</f>
        <v>0</v>
      </c>
      <c r="BI188" s="144">
        <f>IF(N188="nulová",J188,0)</f>
        <v>0</v>
      </c>
      <c r="BJ188" s="18" t="s">
        <v>77</v>
      </c>
      <c r="BK188" s="144">
        <f>ROUND(I188*H188,2)</f>
        <v>0</v>
      </c>
      <c r="BL188" s="18" t="s">
        <v>167</v>
      </c>
      <c r="BM188" s="143" t="s">
        <v>1205</v>
      </c>
    </row>
    <row r="189" spans="2:65" s="1" customFormat="1" ht="19.5">
      <c r="B189" s="33"/>
      <c r="D189" s="145" t="s">
        <v>169</v>
      </c>
      <c r="F189" s="146" t="s">
        <v>1071</v>
      </c>
      <c r="I189" s="147"/>
      <c r="L189" s="33"/>
      <c r="M189" s="148"/>
      <c r="T189" s="54"/>
      <c r="AT189" s="18" t="s">
        <v>169</v>
      </c>
      <c r="AU189" s="18" t="s">
        <v>79</v>
      </c>
    </row>
    <row r="190" spans="2:65" s="15" customFormat="1" ht="11.25">
      <c r="B190" s="180"/>
      <c r="D190" s="145" t="s">
        <v>171</v>
      </c>
      <c r="E190" s="181" t="s">
        <v>19</v>
      </c>
      <c r="F190" s="182" t="s">
        <v>1206</v>
      </c>
      <c r="H190" s="181" t="s">
        <v>19</v>
      </c>
      <c r="I190" s="183"/>
      <c r="L190" s="180"/>
      <c r="M190" s="184"/>
      <c r="T190" s="185"/>
      <c r="AT190" s="181" t="s">
        <v>171</v>
      </c>
      <c r="AU190" s="181" t="s">
        <v>79</v>
      </c>
      <c r="AV190" s="15" t="s">
        <v>77</v>
      </c>
      <c r="AW190" s="15" t="s">
        <v>31</v>
      </c>
      <c r="AX190" s="15" t="s">
        <v>69</v>
      </c>
      <c r="AY190" s="181" t="s">
        <v>160</v>
      </c>
    </row>
    <row r="191" spans="2:65" s="12" customFormat="1" ht="11.25">
      <c r="B191" s="149"/>
      <c r="D191" s="145" t="s">
        <v>171</v>
      </c>
      <c r="E191" s="150" t="s">
        <v>19</v>
      </c>
      <c r="F191" s="151" t="s">
        <v>1207</v>
      </c>
      <c r="H191" s="152">
        <v>21.6</v>
      </c>
      <c r="I191" s="153"/>
      <c r="L191" s="149"/>
      <c r="M191" s="154"/>
      <c r="T191" s="155"/>
      <c r="AT191" s="150" t="s">
        <v>171</v>
      </c>
      <c r="AU191" s="150" t="s">
        <v>79</v>
      </c>
      <c r="AV191" s="12" t="s">
        <v>79</v>
      </c>
      <c r="AW191" s="12" t="s">
        <v>31</v>
      </c>
      <c r="AX191" s="12" t="s">
        <v>69</v>
      </c>
      <c r="AY191" s="150" t="s">
        <v>160</v>
      </c>
    </row>
    <row r="192" spans="2:65" s="13" customFormat="1" ht="11.25">
      <c r="B192" s="156"/>
      <c r="D192" s="145" t="s">
        <v>171</v>
      </c>
      <c r="E192" s="157" t="s">
        <v>19</v>
      </c>
      <c r="F192" s="158" t="s">
        <v>184</v>
      </c>
      <c r="H192" s="159">
        <v>21.6</v>
      </c>
      <c r="I192" s="160"/>
      <c r="L192" s="156"/>
      <c r="M192" s="161"/>
      <c r="T192" s="162"/>
      <c r="AT192" s="157" t="s">
        <v>171</v>
      </c>
      <c r="AU192" s="157" t="s">
        <v>79</v>
      </c>
      <c r="AV192" s="13" t="s">
        <v>167</v>
      </c>
      <c r="AW192" s="13" t="s">
        <v>31</v>
      </c>
      <c r="AX192" s="13" t="s">
        <v>77</v>
      </c>
      <c r="AY192" s="157" t="s">
        <v>160</v>
      </c>
    </row>
    <row r="193" spans="2:65" s="1" customFormat="1" ht="16.5" customHeight="1">
      <c r="B193" s="33"/>
      <c r="C193" s="132" t="s">
        <v>319</v>
      </c>
      <c r="D193" s="132" t="s">
        <v>162</v>
      </c>
      <c r="E193" s="133" t="s">
        <v>1075</v>
      </c>
      <c r="F193" s="134" t="s">
        <v>1076</v>
      </c>
      <c r="G193" s="135" t="s">
        <v>187</v>
      </c>
      <c r="H193" s="136">
        <v>58</v>
      </c>
      <c r="I193" s="137"/>
      <c r="J193" s="138">
        <f>ROUND(I193*H193,2)</f>
        <v>0</v>
      </c>
      <c r="K193" s="134" t="s">
        <v>166</v>
      </c>
      <c r="L193" s="33"/>
      <c r="M193" s="139" t="s">
        <v>19</v>
      </c>
      <c r="N193" s="140" t="s">
        <v>40</v>
      </c>
      <c r="P193" s="141">
        <f>O193*H193</f>
        <v>0</v>
      </c>
      <c r="Q193" s="141">
        <v>0</v>
      </c>
      <c r="R193" s="141">
        <f>Q193*H193</f>
        <v>0</v>
      </c>
      <c r="S193" s="141">
        <v>0</v>
      </c>
      <c r="T193" s="142">
        <f>S193*H193</f>
        <v>0</v>
      </c>
      <c r="AR193" s="143" t="s">
        <v>167</v>
      </c>
      <c r="AT193" s="143" t="s">
        <v>162</v>
      </c>
      <c r="AU193" s="143" t="s">
        <v>79</v>
      </c>
      <c r="AY193" s="18" t="s">
        <v>160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77</v>
      </c>
      <c r="BK193" s="144">
        <f>ROUND(I193*H193,2)</f>
        <v>0</v>
      </c>
      <c r="BL193" s="18" t="s">
        <v>167</v>
      </c>
      <c r="BM193" s="143" t="s">
        <v>1208</v>
      </c>
    </row>
    <row r="194" spans="2:65" s="1" customFormat="1" ht="19.5">
      <c r="B194" s="33"/>
      <c r="D194" s="145" t="s">
        <v>169</v>
      </c>
      <c r="F194" s="146" t="s">
        <v>1078</v>
      </c>
      <c r="I194" s="147"/>
      <c r="L194" s="33"/>
      <c r="M194" s="148"/>
      <c r="T194" s="54"/>
      <c r="AT194" s="18" t="s">
        <v>169</v>
      </c>
      <c r="AU194" s="18" t="s">
        <v>79</v>
      </c>
    </row>
    <row r="195" spans="2:65" s="15" customFormat="1" ht="11.25">
      <c r="B195" s="180"/>
      <c r="D195" s="145" t="s">
        <v>171</v>
      </c>
      <c r="E195" s="181" t="s">
        <v>19</v>
      </c>
      <c r="F195" s="182" t="s">
        <v>1079</v>
      </c>
      <c r="H195" s="181" t="s">
        <v>19</v>
      </c>
      <c r="I195" s="183"/>
      <c r="L195" s="180"/>
      <c r="M195" s="184"/>
      <c r="T195" s="185"/>
      <c r="AT195" s="181" t="s">
        <v>171</v>
      </c>
      <c r="AU195" s="181" t="s">
        <v>79</v>
      </c>
      <c r="AV195" s="15" t="s">
        <v>77</v>
      </c>
      <c r="AW195" s="15" t="s">
        <v>31</v>
      </c>
      <c r="AX195" s="15" t="s">
        <v>69</v>
      </c>
      <c r="AY195" s="181" t="s">
        <v>160</v>
      </c>
    </row>
    <row r="196" spans="2:65" s="12" customFormat="1" ht="11.25">
      <c r="B196" s="149"/>
      <c r="D196" s="145" t="s">
        <v>171</v>
      </c>
      <c r="E196" s="150" t="s">
        <v>19</v>
      </c>
      <c r="F196" s="151" t="s">
        <v>1209</v>
      </c>
      <c r="H196" s="152">
        <v>58</v>
      </c>
      <c r="I196" s="153"/>
      <c r="L196" s="149"/>
      <c r="M196" s="154"/>
      <c r="T196" s="155"/>
      <c r="AT196" s="150" t="s">
        <v>171</v>
      </c>
      <c r="AU196" s="150" t="s">
        <v>79</v>
      </c>
      <c r="AV196" s="12" t="s">
        <v>79</v>
      </c>
      <c r="AW196" s="12" t="s">
        <v>31</v>
      </c>
      <c r="AX196" s="12" t="s">
        <v>77</v>
      </c>
      <c r="AY196" s="150" t="s">
        <v>160</v>
      </c>
    </row>
    <row r="197" spans="2:65" s="11" customFormat="1" ht="25.9" customHeight="1">
      <c r="B197" s="120"/>
      <c r="D197" s="121" t="s">
        <v>68</v>
      </c>
      <c r="E197" s="122" t="s">
        <v>540</v>
      </c>
      <c r="F197" s="122" t="s">
        <v>541</v>
      </c>
      <c r="I197" s="123"/>
      <c r="J197" s="124">
        <f>BK197</f>
        <v>0</v>
      </c>
      <c r="L197" s="120"/>
      <c r="M197" s="125"/>
      <c r="P197" s="126">
        <f>SUM(P198:P252)</f>
        <v>0</v>
      </c>
      <c r="R197" s="126">
        <f>SUM(R198:R252)</f>
        <v>0</v>
      </c>
      <c r="T197" s="127">
        <f>SUM(T198:T252)</f>
        <v>0</v>
      </c>
      <c r="AR197" s="121" t="s">
        <v>167</v>
      </c>
      <c r="AT197" s="128" t="s">
        <v>68</v>
      </c>
      <c r="AU197" s="128" t="s">
        <v>69</v>
      </c>
      <c r="AY197" s="121" t="s">
        <v>160</v>
      </c>
      <c r="BK197" s="129">
        <f>SUM(BK198:BK252)</f>
        <v>0</v>
      </c>
    </row>
    <row r="198" spans="2:65" s="1" customFormat="1" ht="24.2" customHeight="1">
      <c r="B198" s="33"/>
      <c r="C198" s="132" t="s">
        <v>324</v>
      </c>
      <c r="D198" s="132" t="s">
        <v>162</v>
      </c>
      <c r="E198" s="133" t="s">
        <v>266</v>
      </c>
      <c r="F198" s="134" t="s">
        <v>267</v>
      </c>
      <c r="G198" s="135" t="s">
        <v>233</v>
      </c>
      <c r="H198" s="136">
        <v>100.50700000000001</v>
      </c>
      <c r="I198" s="137"/>
      <c r="J198" s="138">
        <f>ROUND(I198*H198,2)</f>
        <v>0</v>
      </c>
      <c r="K198" s="134" t="s">
        <v>166</v>
      </c>
      <c r="L198" s="33"/>
      <c r="M198" s="139" t="s">
        <v>19</v>
      </c>
      <c r="N198" s="140" t="s">
        <v>40</v>
      </c>
      <c r="P198" s="141">
        <f>O198*H198</f>
        <v>0</v>
      </c>
      <c r="Q198" s="141">
        <v>0</v>
      </c>
      <c r="R198" s="141">
        <f>Q198*H198</f>
        <v>0</v>
      </c>
      <c r="S198" s="141">
        <v>0</v>
      </c>
      <c r="T198" s="142">
        <f>S198*H198</f>
        <v>0</v>
      </c>
      <c r="AR198" s="143" t="s">
        <v>268</v>
      </c>
      <c r="AT198" s="143" t="s">
        <v>162</v>
      </c>
      <c r="AU198" s="143" t="s">
        <v>77</v>
      </c>
      <c r="AY198" s="18" t="s">
        <v>160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77</v>
      </c>
      <c r="BK198" s="144">
        <f>ROUND(I198*H198,2)</f>
        <v>0</v>
      </c>
      <c r="BL198" s="18" t="s">
        <v>268</v>
      </c>
      <c r="BM198" s="143" t="s">
        <v>1210</v>
      </c>
    </row>
    <row r="199" spans="2:65" s="1" customFormat="1" ht="29.25">
      <c r="B199" s="33"/>
      <c r="D199" s="145" t="s">
        <v>169</v>
      </c>
      <c r="F199" s="146" t="s">
        <v>270</v>
      </c>
      <c r="I199" s="147"/>
      <c r="L199" s="33"/>
      <c r="M199" s="148"/>
      <c r="T199" s="54"/>
      <c r="AT199" s="18" t="s">
        <v>169</v>
      </c>
      <c r="AU199" s="18" t="s">
        <v>77</v>
      </c>
    </row>
    <row r="200" spans="2:65" s="15" customFormat="1" ht="11.25">
      <c r="B200" s="180"/>
      <c r="D200" s="145" t="s">
        <v>171</v>
      </c>
      <c r="E200" s="181" t="s">
        <v>19</v>
      </c>
      <c r="F200" s="182" t="s">
        <v>1211</v>
      </c>
      <c r="H200" s="181" t="s">
        <v>19</v>
      </c>
      <c r="I200" s="183"/>
      <c r="L200" s="180"/>
      <c r="M200" s="184"/>
      <c r="T200" s="185"/>
      <c r="AT200" s="181" t="s">
        <v>171</v>
      </c>
      <c r="AU200" s="181" t="s">
        <v>77</v>
      </c>
      <c r="AV200" s="15" t="s">
        <v>77</v>
      </c>
      <c r="AW200" s="15" t="s">
        <v>31</v>
      </c>
      <c r="AX200" s="15" t="s">
        <v>69</v>
      </c>
      <c r="AY200" s="181" t="s">
        <v>160</v>
      </c>
    </row>
    <row r="201" spans="2:65" s="12" customFormat="1" ht="11.25">
      <c r="B201" s="149"/>
      <c r="D201" s="145" t="s">
        <v>171</v>
      </c>
      <c r="E201" s="150" t="s">
        <v>19</v>
      </c>
      <c r="F201" s="151" t="s">
        <v>1212</v>
      </c>
      <c r="H201" s="152">
        <v>41.04</v>
      </c>
      <c r="I201" s="153"/>
      <c r="L201" s="149"/>
      <c r="M201" s="154"/>
      <c r="T201" s="155"/>
      <c r="AT201" s="150" t="s">
        <v>171</v>
      </c>
      <c r="AU201" s="150" t="s">
        <v>77</v>
      </c>
      <c r="AV201" s="12" t="s">
        <v>79</v>
      </c>
      <c r="AW201" s="12" t="s">
        <v>31</v>
      </c>
      <c r="AX201" s="12" t="s">
        <v>69</v>
      </c>
      <c r="AY201" s="150" t="s">
        <v>160</v>
      </c>
    </row>
    <row r="202" spans="2:65" s="15" customFormat="1" ht="11.25">
      <c r="B202" s="180"/>
      <c r="D202" s="145" t="s">
        <v>171</v>
      </c>
      <c r="E202" s="181" t="s">
        <v>19</v>
      </c>
      <c r="F202" s="182" t="s">
        <v>1087</v>
      </c>
      <c r="H202" s="181" t="s">
        <v>19</v>
      </c>
      <c r="I202" s="183"/>
      <c r="L202" s="180"/>
      <c r="M202" s="184"/>
      <c r="T202" s="185"/>
      <c r="AT202" s="181" t="s">
        <v>171</v>
      </c>
      <c r="AU202" s="181" t="s">
        <v>77</v>
      </c>
      <c r="AV202" s="15" t="s">
        <v>77</v>
      </c>
      <c r="AW202" s="15" t="s">
        <v>31</v>
      </c>
      <c r="AX202" s="15" t="s">
        <v>69</v>
      </c>
      <c r="AY202" s="181" t="s">
        <v>160</v>
      </c>
    </row>
    <row r="203" spans="2:65" s="12" customFormat="1" ht="11.25">
      <c r="B203" s="149"/>
      <c r="D203" s="145" t="s">
        <v>171</v>
      </c>
      <c r="E203" s="150" t="s">
        <v>19</v>
      </c>
      <c r="F203" s="151" t="s">
        <v>1213</v>
      </c>
      <c r="H203" s="152">
        <v>0.44900000000000001</v>
      </c>
      <c r="I203" s="153"/>
      <c r="L203" s="149"/>
      <c r="M203" s="154"/>
      <c r="T203" s="155"/>
      <c r="AT203" s="150" t="s">
        <v>171</v>
      </c>
      <c r="AU203" s="150" t="s">
        <v>77</v>
      </c>
      <c r="AV203" s="12" t="s">
        <v>79</v>
      </c>
      <c r="AW203" s="12" t="s">
        <v>31</v>
      </c>
      <c r="AX203" s="12" t="s">
        <v>69</v>
      </c>
      <c r="AY203" s="150" t="s">
        <v>160</v>
      </c>
    </row>
    <row r="204" spans="2:65" s="15" customFormat="1" ht="11.25">
      <c r="B204" s="180"/>
      <c r="D204" s="145" t="s">
        <v>171</v>
      </c>
      <c r="E204" s="181" t="s">
        <v>19</v>
      </c>
      <c r="F204" s="182" t="s">
        <v>1088</v>
      </c>
      <c r="H204" s="181" t="s">
        <v>19</v>
      </c>
      <c r="I204" s="183"/>
      <c r="L204" s="180"/>
      <c r="M204" s="184"/>
      <c r="T204" s="185"/>
      <c r="AT204" s="181" t="s">
        <v>171</v>
      </c>
      <c r="AU204" s="181" t="s">
        <v>77</v>
      </c>
      <c r="AV204" s="15" t="s">
        <v>77</v>
      </c>
      <c r="AW204" s="15" t="s">
        <v>31</v>
      </c>
      <c r="AX204" s="15" t="s">
        <v>69</v>
      </c>
      <c r="AY204" s="181" t="s">
        <v>160</v>
      </c>
    </row>
    <row r="205" spans="2:65" s="12" customFormat="1" ht="11.25">
      <c r="B205" s="149"/>
      <c r="D205" s="145" t="s">
        <v>171</v>
      </c>
      <c r="E205" s="150" t="s">
        <v>19</v>
      </c>
      <c r="F205" s="151" t="s">
        <v>1214</v>
      </c>
      <c r="H205" s="152">
        <v>2.9039999999999999</v>
      </c>
      <c r="I205" s="153"/>
      <c r="L205" s="149"/>
      <c r="M205" s="154"/>
      <c r="T205" s="155"/>
      <c r="AT205" s="150" t="s">
        <v>171</v>
      </c>
      <c r="AU205" s="150" t="s">
        <v>77</v>
      </c>
      <c r="AV205" s="12" t="s">
        <v>79</v>
      </c>
      <c r="AW205" s="12" t="s">
        <v>31</v>
      </c>
      <c r="AX205" s="12" t="s">
        <v>69</v>
      </c>
      <c r="AY205" s="150" t="s">
        <v>160</v>
      </c>
    </row>
    <row r="206" spans="2:65" s="15" customFormat="1" ht="11.25">
      <c r="B206" s="180"/>
      <c r="D206" s="145" t="s">
        <v>171</v>
      </c>
      <c r="E206" s="181" t="s">
        <v>19</v>
      </c>
      <c r="F206" s="182" t="s">
        <v>1215</v>
      </c>
      <c r="H206" s="181" t="s">
        <v>19</v>
      </c>
      <c r="I206" s="183"/>
      <c r="L206" s="180"/>
      <c r="M206" s="184"/>
      <c r="T206" s="185"/>
      <c r="AT206" s="181" t="s">
        <v>171</v>
      </c>
      <c r="AU206" s="181" t="s">
        <v>77</v>
      </c>
      <c r="AV206" s="15" t="s">
        <v>77</v>
      </c>
      <c r="AW206" s="15" t="s">
        <v>31</v>
      </c>
      <c r="AX206" s="15" t="s">
        <v>69</v>
      </c>
      <c r="AY206" s="181" t="s">
        <v>160</v>
      </c>
    </row>
    <row r="207" spans="2:65" s="12" customFormat="1" ht="11.25">
      <c r="B207" s="149"/>
      <c r="D207" s="145" t="s">
        <v>171</v>
      </c>
      <c r="E207" s="150" t="s">
        <v>19</v>
      </c>
      <c r="F207" s="151" t="s">
        <v>1216</v>
      </c>
      <c r="H207" s="152">
        <v>0.69299999999999995</v>
      </c>
      <c r="I207" s="153"/>
      <c r="L207" s="149"/>
      <c r="M207" s="154"/>
      <c r="T207" s="155"/>
      <c r="AT207" s="150" t="s">
        <v>171</v>
      </c>
      <c r="AU207" s="150" t="s">
        <v>77</v>
      </c>
      <c r="AV207" s="12" t="s">
        <v>79</v>
      </c>
      <c r="AW207" s="12" t="s">
        <v>31</v>
      </c>
      <c r="AX207" s="12" t="s">
        <v>69</v>
      </c>
      <c r="AY207" s="150" t="s">
        <v>160</v>
      </c>
    </row>
    <row r="208" spans="2:65" s="15" customFormat="1" ht="11.25">
      <c r="B208" s="180"/>
      <c r="D208" s="145" t="s">
        <v>171</v>
      </c>
      <c r="E208" s="181" t="s">
        <v>19</v>
      </c>
      <c r="F208" s="182" t="s">
        <v>1090</v>
      </c>
      <c r="H208" s="181" t="s">
        <v>19</v>
      </c>
      <c r="I208" s="183"/>
      <c r="L208" s="180"/>
      <c r="M208" s="184"/>
      <c r="T208" s="185"/>
      <c r="AT208" s="181" t="s">
        <v>171</v>
      </c>
      <c r="AU208" s="181" t="s">
        <v>77</v>
      </c>
      <c r="AV208" s="15" t="s">
        <v>77</v>
      </c>
      <c r="AW208" s="15" t="s">
        <v>31</v>
      </c>
      <c r="AX208" s="15" t="s">
        <v>69</v>
      </c>
      <c r="AY208" s="181" t="s">
        <v>160</v>
      </c>
    </row>
    <row r="209" spans="2:65" s="12" customFormat="1" ht="11.25">
      <c r="B209" s="149"/>
      <c r="D209" s="145" t="s">
        <v>171</v>
      </c>
      <c r="E209" s="150" t="s">
        <v>19</v>
      </c>
      <c r="F209" s="151" t="s">
        <v>1179</v>
      </c>
      <c r="H209" s="152">
        <v>3.3119999999999998</v>
      </c>
      <c r="I209" s="153"/>
      <c r="L209" s="149"/>
      <c r="M209" s="154"/>
      <c r="T209" s="155"/>
      <c r="AT209" s="150" t="s">
        <v>171</v>
      </c>
      <c r="AU209" s="150" t="s">
        <v>77</v>
      </c>
      <c r="AV209" s="12" t="s">
        <v>79</v>
      </c>
      <c r="AW209" s="12" t="s">
        <v>31</v>
      </c>
      <c r="AX209" s="12" t="s">
        <v>69</v>
      </c>
      <c r="AY209" s="150" t="s">
        <v>160</v>
      </c>
    </row>
    <row r="210" spans="2:65" s="15" customFormat="1" ht="11.25">
      <c r="B210" s="180"/>
      <c r="D210" s="145" t="s">
        <v>171</v>
      </c>
      <c r="E210" s="181" t="s">
        <v>19</v>
      </c>
      <c r="F210" s="182" t="s">
        <v>1094</v>
      </c>
      <c r="H210" s="181" t="s">
        <v>19</v>
      </c>
      <c r="I210" s="183"/>
      <c r="L210" s="180"/>
      <c r="M210" s="184"/>
      <c r="T210" s="185"/>
      <c r="AT210" s="181" t="s">
        <v>171</v>
      </c>
      <c r="AU210" s="181" t="s">
        <v>77</v>
      </c>
      <c r="AV210" s="15" t="s">
        <v>77</v>
      </c>
      <c r="AW210" s="15" t="s">
        <v>31</v>
      </c>
      <c r="AX210" s="15" t="s">
        <v>69</v>
      </c>
      <c r="AY210" s="181" t="s">
        <v>160</v>
      </c>
    </row>
    <row r="211" spans="2:65" s="12" customFormat="1" ht="11.25">
      <c r="B211" s="149"/>
      <c r="D211" s="145" t="s">
        <v>171</v>
      </c>
      <c r="E211" s="150" t="s">
        <v>19</v>
      </c>
      <c r="F211" s="151" t="s">
        <v>1177</v>
      </c>
      <c r="H211" s="152">
        <v>2.2080000000000002</v>
      </c>
      <c r="I211" s="153"/>
      <c r="L211" s="149"/>
      <c r="M211" s="154"/>
      <c r="T211" s="155"/>
      <c r="AT211" s="150" t="s">
        <v>171</v>
      </c>
      <c r="AU211" s="150" t="s">
        <v>77</v>
      </c>
      <c r="AV211" s="12" t="s">
        <v>79</v>
      </c>
      <c r="AW211" s="12" t="s">
        <v>31</v>
      </c>
      <c r="AX211" s="12" t="s">
        <v>69</v>
      </c>
      <c r="AY211" s="150" t="s">
        <v>160</v>
      </c>
    </row>
    <row r="212" spans="2:65" s="15" customFormat="1" ht="11.25">
      <c r="B212" s="180"/>
      <c r="D212" s="145" t="s">
        <v>171</v>
      </c>
      <c r="E212" s="181" t="s">
        <v>19</v>
      </c>
      <c r="F212" s="182" t="s">
        <v>1098</v>
      </c>
      <c r="H212" s="181" t="s">
        <v>19</v>
      </c>
      <c r="I212" s="183"/>
      <c r="L212" s="180"/>
      <c r="M212" s="184"/>
      <c r="T212" s="185"/>
      <c r="AT212" s="181" t="s">
        <v>171</v>
      </c>
      <c r="AU212" s="181" t="s">
        <v>77</v>
      </c>
      <c r="AV212" s="15" t="s">
        <v>77</v>
      </c>
      <c r="AW212" s="15" t="s">
        <v>31</v>
      </c>
      <c r="AX212" s="15" t="s">
        <v>69</v>
      </c>
      <c r="AY212" s="181" t="s">
        <v>160</v>
      </c>
    </row>
    <row r="213" spans="2:65" s="12" customFormat="1" ht="11.25">
      <c r="B213" s="149"/>
      <c r="D213" s="145" t="s">
        <v>171</v>
      </c>
      <c r="E213" s="150" t="s">
        <v>19</v>
      </c>
      <c r="F213" s="151" t="s">
        <v>1188</v>
      </c>
      <c r="H213" s="152">
        <v>6.21</v>
      </c>
      <c r="I213" s="153"/>
      <c r="L213" s="149"/>
      <c r="M213" s="154"/>
      <c r="T213" s="155"/>
      <c r="AT213" s="150" t="s">
        <v>171</v>
      </c>
      <c r="AU213" s="150" t="s">
        <v>77</v>
      </c>
      <c r="AV213" s="12" t="s">
        <v>79</v>
      </c>
      <c r="AW213" s="12" t="s">
        <v>31</v>
      </c>
      <c r="AX213" s="12" t="s">
        <v>69</v>
      </c>
      <c r="AY213" s="150" t="s">
        <v>160</v>
      </c>
    </row>
    <row r="214" spans="2:65" s="15" customFormat="1" ht="11.25">
      <c r="B214" s="180"/>
      <c r="D214" s="145" t="s">
        <v>171</v>
      </c>
      <c r="E214" s="181" t="s">
        <v>19</v>
      </c>
      <c r="F214" s="182" t="s">
        <v>1101</v>
      </c>
      <c r="H214" s="181" t="s">
        <v>19</v>
      </c>
      <c r="I214" s="183"/>
      <c r="L214" s="180"/>
      <c r="M214" s="184"/>
      <c r="T214" s="185"/>
      <c r="AT214" s="181" t="s">
        <v>171</v>
      </c>
      <c r="AU214" s="181" t="s">
        <v>77</v>
      </c>
      <c r="AV214" s="15" t="s">
        <v>77</v>
      </c>
      <c r="AW214" s="15" t="s">
        <v>31</v>
      </c>
      <c r="AX214" s="15" t="s">
        <v>69</v>
      </c>
      <c r="AY214" s="181" t="s">
        <v>160</v>
      </c>
    </row>
    <row r="215" spans="2:65" s="12" customFormat="1" ht="11.25">
      <c r="B215" s="149"/>
      <c r="D215" s="145" t="s">
        <v>171</v>
      </c>
      <c r="E215" s="150" t="s">
        <v>19</v>
      </c>
      <c r="F215" s="151" t="s">
        <v>1217</v>
      </c>
      <c r="H215" s="152">
        <v>28.08</v>
      </c>
      <c r="I215" s="153"/>
      <c r="L215" s="149"/>
      <c r="M215" s="154"/>
      <c r="T215" s="155"/>
      <c r="AT215" s="150" t="s">
        <v>171</v>
      </c>
      <c r="AU215" s="150" t="s">
        <v>77</v>
      </c>
      <c r="AV215" s="12" t="s">
        <v>79</v>
      </c>
      <c r="AW215" s="12" t="s">
        <v>31</v>
      </c>
      <c r="AX215" s="12" t="s">
        <v>69</v>
      </c>
      <c r="AY215" s="150" t="s">
        <v>160</v>
      </c>
    </row>
    <row r="216" spans="2:65" s="15" customFormat="1" ht="11.25">
      <c r="B216" s="180"/>
      <c r="D216" s="145" t="s">
        <v>171</v>
      </c>
      <c r="E216" s="181" t="s">
        <v>19</v>
      </c>
      <c r="F216" s="182" t="s">
        <v>1103</v>
      </c>
      <c r="H216" s="181" t="s">
        <v>19</v>
      </c>
      <c r="I216" s="183"/>
      <c r="L216" s="180"/>
      <c r="M216" s="184"/>
      <c r="T216" s="185"/>
      <c r="AT216" s="181" t="s">
        <v>171</v>
      </c>
      <c r="AU216" s="181" t="s">
        <v>77</v>
      </c>
      <c r="AV216" s="15" t="s">
        <v>77</v>
      </c>
      <c r="AW216" s="15" t="s">
        <v>31</v>
      </c>
      <c r="AX216" s="15" t="s">
        <v>69</v>
      </c>
      <c r="AY216" s="181" t="s">
        <v>160</v>
      </c>
    </row>
    <row r="217" spans="2:65" s="12" customFormat="1" ht="11.25">
      <c r="B217" s="149"/>
      <c r="D217" s="145" t="s">
        <v>171</v>
      </c>
      <c r="E217" s="150" t="s">
        <v>19</v>
      </c>
      <c r="F217" s="151" t="s">
        <v>1218</v>
      </c>
      <c r="H217" s="152">
        <v>1.0999999999999999E-2</v>
      </c>
      <c r="I217" s="153"/>
      <c r="L217" s="149"/>
      <c r="M217" s="154"/>
      <c r="T217" s="155"/>
      <c r="AT217" s="150" t="s">
        <v>171</v>
      </c>
      <c r="AU217" s="150" t="s">
        <v>77</v>
      </c>
      <c r="AV217" s="12" t="s">
        <v>79</v>
      </c>
      <c r="AW217" s="12" t="s">
        <v>31</v>
      </c>
      <c r="AX217" s="12" t="s">
        <v>69</v>
      </c>
      <c r="AY217" s="150" t="s">
        <v>160</v>
      </c>
    </row>
    <row r="218" spans="2:65" s="15" customFormat="1" ht="11.25">
      <c r="B218" s="180"/>
      <c r="D218" s="145" t="s">
        <v>171</v>
      </c>
      <c r="E218" s="181" t="s">
        <v>19</v>
      </c>
      <c r="F218" s="182" t="s">
        <v>1219</v>
      </c>
      <c r="H218" s="181" t="s">
        <v>19</v>
      </c>
      <c r="I218" s="183"/>
      <c r="L218" s="180"/>
      <c r="M218" s="184"/>
      <c r="T218" s="185"/>
      <c r="AT218" s="181" t="s">
        <v>171</v>
      </c>
      <c r="AU218" s="181" t="s">
        <v>77</v>
      </c>
      <c r="AV218" s="15" t="s">
        <v>77</v>
      </c>
      <c r="AW218" s="15" t="s">
        <v>31</v>
      </c>
      <c r="AX218" s="15" t="s">
        <v>69</v>
      </c>
      <c r="AY218" s="181" t="s">
        <v>160</v>
      </c>
    </row>
    <row r="219" spans="2:65" s="12" customFormat="1" ht="11.25">
      <c r="B219" s="149"/>
      <c r="D219" s="145" t="s">
        <v>171</v>
      </c>
      <c r="E219" s="150" t="s">
        <v>19</v>
      </c>
      <c r="F219" s="151" t="s">
        <v>1186</v>
      </c>
      <c r="H219" s="152">
        <v>15.6</v>
      </c>
      <c r="I219" s="153"/>
      <c r="L219" s="149"/>
      <c r="M219" s="154"/>
      <c r="T219" s="155"/>
      <c r="AT219" s="150" t="s">
        <v>171</v>
      </c>
      <c r="AU219" s="150" t="s">
        <v>77</v>
      </c>
      <c r="AV219" s="12" t="s">
        <v>79</v>
      </c>
      <c r="AW219" s="12" t="s">
        <v>31</v>
      </c>
      <c r="AX219" s="12" t="s">
        <v>69</v>
      </c>
      <c r="AY219" s="150" t="s">
        <v>160</v>
      </c>
    </row>
    <row r="220" spans="2:65" s="13" customFormat="1" ht="11.25">
      <c r="B220" s="156"/>
      <c r="D220" s="145" t="s">
        <v>171</v>
      </c>
      <c r="E220" s="157" t="s">
        <v>19</v>
      </c>
      <c r="F220" s="158" t="s">
        <v>184</v>
      </c>
      <c r="H220" s="159">
        <v>100.50699999999998</v>
      </c>
      <c r="I220" s="160"/>
      <c r="L220" s="156"/>
      <c r="M220" s="161"/>
      <c r="T220" s="162"/>
      <c r="AT220" s="157" t="s">
        <v>171</v>
      </c>
      <c r="AU220" s="157" t="s">
        <v>77</v>
      </c>
      <c r="AV220" s="13" t="s">
        <v>167</v>
      </c>
      <c r="AW220" s="13" t="s">
        <v>31</v>
      </c>
      <c r="AX220" s="13" t="s">
        <v>77</v>
      </c>
      <c r="AY220" s="157" t="s">
        <v>160</v>
      </c>
    </row>
    <row r="221" spans="2:65" s="1" customFormat="1" ht="24.2" customHeight="1">
      <c r="B221" s="33"/>
      <c r="C221" s="132" t="s">
        <v>338</v>
      </c>
      <c r="D221" s="132" t="s">
        <v>162</v>
      </c>
      <c r="E221" s="133" t="s">
        <v>274</v>
      </c>
      <c r="F221" s="134" t="s">
        <v>275</v>
      </c>
      <c r="G221" s="135" t="s">
        <v>233</v>
      </c>
      <c r="H221" s="136">
        <v>128.08000000000001</v>
      </c>
      <c r="I221" s="137"/>
      <c r="J221" s="138">
        <f>ROUND(I221*H221,2)</f>
        <v>0</v>
      </c>
      <c r="K221" s="134" t="s">
        <v>166</v>
      </c>
      <c r="L221" s="33"/>
      <c r="M221" s="139" t="s">
        <v>19</v>
      </c>
      <c r="N221" s="140" t="s">
        <v>40</v>
      </c>
      <c r="P221" s="141">
        <f>O221*H221</f>
        <v>0</v>
      </c>
      <c r="Q221" s="141">
        <v>0</v>
      </c>
      <c r="R221" s="141">
        <f>Q221*H221</f>
        <v>0</v>
      </c>
      <c r="S221" s="141">
        <v>0</v>
      </c>
      <c r="T221" s="142">
        <f>S221*H221</f>
        <v>0</v>
      </c>
      <c r="AR221" s="143" t="s">
        <v>268</v>
      </c>
      <c r="AT221" s="143" t="s">
        <v>162</v>
      </c>
      <c r="AU221" s="143" t="s">
        <v>77</v>
      </c>
      <c r="AY221" s="18" t="s">
        <v>160</v>
      </c>
      <c r="BE221" s="144">
        <f>IF(N221="základní",J221,0)</f>
        <v>0</v>
      </c>
      <c r="BF221" s="144">
        <f>IF(N221="snížená",J221,0)</f>
        <v>0</v>
      </c>
      <c r="BG221" s="144">
        <f>IF(N221="zákl. přenesená",J221,0)</f>
        <v>0</v>
      </c>
      <c r="BH221" s="144">
        <f>IF(N221="sníž. přenesená",J221,0)</f>
        <v>0</v>
      </c>
      <c r="BI221" s="144">
        <f>IF(N221="nulová",J221,0)</f>
        <v>0</v>
      </c>
      <c r="BJ221" s="18" t="s">
        <v>77</v>
      </c>
      <c r="BK221" s="144">
        <f>ROUND(I221*H221,2)</f>
        <v>0</v>
      </c>
      <c r="BL221" s="18" t="s">
        <v>268</v>
      </c>
      <c r="BM221" s="143" t="s">
        <v>1220</v>
      </c>
    </row>
    <row r="222" spans="2:65" s="1" customFormat="1" ht="39">
      <c r="B222" s="33"/>
      <c r="D222" s="145" t="s">
        <v>169</v>
      </c>
      <c r="F222" s="146" t="s">
        <v>277</v>
      </c>
      <c r="I222" s="147"/>
      <c r="L222" s="33"/>
      <c r="M222" s="148"/>
      <c r="T222" s="54"/>
      <c r="AT222" s="18" t="s">
        <v>169</v>
      </c>
      <c r="AU222" s="18" t="s">
        <v>77</v>
      </c>
    </row>
    <row r="223" spans="2:65" s="15" customFormat="1" ht="11.25">
      <c r="B223" s="180"/>
      <c r="D223" s="145" t="s">
        <v>171</v>
      </c>
      <c r="E223" s="181" t="s">
        <v>19</v>
      </c>
      <c r="F223" s="182" t="s">
        <v>1107</v>
      </c>
      <c r="H223" s="181" t="s">
        <v>19</v>
      </c>
      <c r="I223" s="183"/>
      <c r="L223" s="180"/>
      <c r="M223" s="184"/>
      <c r="T223" s="185"/>
      <c r="AT223" s="181" t="s">
        <v>171</v>
      </c>
      <c r="AU223" s="181" t="s">
        <v>77</v>
      </c>
      <c r="AV223" s="15" t="s">
        <v>77</v>
      </c>
      <c r="AW223" s="15" t="s">
        <v>31</v>
      </c>
      <c r="AX223" s="15" t="s">
        <v>69</v>
      </c>
      <c r="AY223" s="181" t="s">
        <v>160</v>
      </c>
    </row>
    <row r="224" spans="2:65" s="12" customFormat="1" ht="11.25">
      <c r="B224" s="149"/>
      <c r="D224" s="145" t="s">
        <v>171</v>
      </c>
      <c r="E224" s="150" t="s">
        <v>19</v>
      </c>
      <c r="F224" s="151" t="s">
        <v>1221</v>
      </c>
      <c r="H224" s="152">
        <v>0.44900000000000001</v>
      </c>
      <c r="I224" s="153"/>
      <c r="L224" s="149"/>
      <c r="M224" s="154"/>
      <c r="T224" s="155"/>
      <c r="AT224" s="150" t="s">
        <v>171</v>
      </c>
      <c r="AU224" s="150" t="s">
        <v>77</v>
      </c>
      <c r="AV224" s="12" t="s">
        <v>79</v>
      </c>
      <c r="AW224" s="12" t="s">
        <v>31</v>
      </c>
      <c r="AX224" s="12" t="s">
        <v>69</v>
      </c>
      <c r="AY224" s="150" t="s">
        <v>160</v>
      </c>
    </row>
    <row r="225" spans="2:51" s="15" customFormat="1" ht="11.25">
      <c r="B225" s="180"/>
      <c r="D225" s="145" t="s">
        <v>171</v>
      </c>
      <c r="E225" s="181" t="s">
        <v>19</v>
      </c>
      <c r="F225" s="182" t="s">
        <v>1109</v>
      </c>
      <c r="H225" s="181" t="s">
        <v>19</v>
      </c>
      <c r="I225" s="183"/>
      <c r="L225" s="180"/>
      <c r="M225" s="184"/>
      <c r="T225" s="185"/>
      <c r="AT225" s="181" t="s">
        <v>171</v>
      </c>
      <c r="AU225" s="181" t="s">
        <v>77</v>
      </c>
      <c r="AV225" s="15" t="s">
        <v>77</v>
      </c>
      <c r="AW225" s="15" t="s">
        <v>31</v>
      </c>
      <c r="AX225" s="15" t="s">
        <v>69</v>
      </c>
      <c r="AY225" s="181" t="s">
        <v>160</v>
      </c>
    </row>
    <row r="226" spans="2:51" s="12" customFormat="1" ht="11.25">
      <c r="B226" s="149"/>
      <c r="D226" s="145" t="s">
        <v>171</v>
      </c>
      <c r="E226" s="150" t="s">
        <v>19</v>
      </c>
      <c r="F226" s="151" t="s">
        <v>1222</v>
      </c>
      <c r="H226" s="152">
        <v>2.9039999999999999</v>
      </c>
      <c r="I226" s="153"/>
      <c r="L226" s="149"/>
      <c r="M226" s="154"/>
      <c r="T226" s="155"/>
      <c r="AT226" s="150" t="s">
        <v>171</v>
      </c>
      <c r="AU226" s="150" t="s">
        <v>77</v>
      </c>
      <c r="AV226" s="12" t="s">
        <v>79</v>
      </c>
      <c r="AW226" s="12" t="s">
        <v>31</v>
      </c>
      <c r="AX226" s="12" t="s">
        <v>69</v>
      </c>
      <c r="AY226" s="150" t="s">
        <v>160</v>
      </c>
    </row>
    <row r="227" spans="2:51" s="15" customFormat="1" ht="11.25">
      <c r="B227" s="180"/>
      <c r="D227" s="145" t="s">
        <v>171</v>
      </c>
      <c r="E227" s="181" t="s">
        <v>19</v>
      </c>
      <c r="F227" s="182" t="s">
        <v>1223</v>
      </c>
      <c r="H227" s="181" t="s">
        <v>19</v>
      </c>
      <c r="I227" s="183"/>
      <c r="L227" s="180"/>
      <c r="M227" s="184"/>
      <c r="T227" s="185"/>
      <c r="AT227" s="181" t="s">
        <v>171</v>
      </c>
      <c r="AU227" s="181" t="s">
        <v>77</v>
      </c>
      <c r="AV227" s="15" t="s">
        <v>77</v>
      </c>
      <c r="AW227" s="15" t="s">
        <v>31</v>
      </c>
      <c r="AX227" s="15" t="s">
        <v>69</v>
      </c>
      <c r="AY227" s="181" t="s">
        <v>160</v>
      </c>
    </row>
    <row r="228" spans="2:51" s="12" customFormat="1" ht="11.25">
      <c r="B228" s="149"/>
      <c r="D228" s="145" t="s">
        <v>171</v>
      </c>
      <c r="E228" s="150" t="s">
        <v>19</v>
      </c>
      <c r="F228" s="151" t="s">
        <v>1224</v>
      </c>
      <c r="H228" s="152">
        <v>0.69299999999999995</v>
      </c>
      <c r="I228" s="153"/>
      <c r="L228" s="149"/>
      <c r="M228" s="154"/>
      <c r="T228" s="155"/>
      <c r="AT228" s="150" t="s">
        <v>171</v>
      </c>
      <c r="AU228" s="150" t="s">
        <v>77</v>
      </c>
      <c r="AV228" s="12" t="s">
        <v>79</v>
      </c>
      <c r="AW228" s="12" t="s">
        <v>31</v>
      </c>
      <c r="AX228" s="12" t="s">
        <v>69</v>
      </c>
      <c r="AY228" s="150" t="s">
        <v>160</v>
      </c>
    </row>
    <row r="229" spans="2:51" s="15" customFormat="1" ht="11.25">
      <c r="B229" s="180"/>
      <c r="D229" s="145" t="s">
        <v>171</v>
      </c>
      <c r="E229" s="181" t="s">
        <v>19</v>
      </c>
      <c r="F229" s="182" t="s">
        <v>1111</v>
      </c>
      <c r="H229" s="181" t="s">
        <v>19</v>
      </c>
      <c r="I229" s="183"/>
      <c r="L229" s="180"/>
      <c r="M229" s="184"/>
      <c r="T229" s="185"/>
      <c r="AT229" s="181" t="s">
        <v>171</v>
      </c>
      <c r="AU229" s="181" t="s">
        <v>77</v>
      </c>
      <c r="AV229" s="15" t="s">
        <v>77</v>
      </c>
      <c r="AW229" s="15" t="s">
        <v>31</v>
      </c>
      <c r="AX229" s="15" t="s">
        <v>69</v>
      </c>
      <c r="AY229" s="181" t="s">
        <v>160</v>
      </c>
    </row>
    <row r="230" spans="2:51" s="12" customFormat="1" ht="11.25">
      <c r="B230" s="149"/>
      <c r="D230" s="145" t="s">
        <v>171</v>
      </c>
      <c r="E230" s="150" t="s">
        <v>19</v>
      </c>
      <c r="F230" s="151" t="s">
        <v>1225</v>
      </c>
      <c r="H230" s="152">
        <v>3.3119999999999998</v>
      </c>
      <c r="I230" s="153"/>
      <c r="L230" s="149"/>
      <c r="M230" s="154"/>
      <c r="T230" s="155"/>
      <c r="AT230" s="150" t="s">
        <v>171</v>
      </c>
      <c r="AU230" s="150" t="s">
        <v>77</v>
      </c>
      <c r="AV230" s="12" t="s">
        <v>79</v>
      </c>
      <c r="AW230" s="12" t="s">
        <v>31</v>
      </c>
      <c r="AX230" s="12" t="s">
        <v>69</v>
      </c>
      <c r="AY230" s="150" t="s">
        <v>160</v>
      </c>
    </row>
    <row r="231" spans="2:51" s="15" customFormat="1" ht="11.25">
      <c r="B231" s="180"/>
      <c r="D231" s="145" t="s">
        <v>171</v>
      </c>
      <c r="E231" s="181" t="s">
        <v>19</v>
      </c>
      <c r="F231" s="182" t="s">
        <v>1113</v>
      </c>
      <c r="H231" s="181" t="s">
        <v>19</v>
      </c>
      <c r="I231" s="183"/>
      <c r="L231" s="180"/>
      <c r="M231" s="184"/>
      <c r="T231" s="185"/>
      <c r="AT231" s="181" t="s">
        <v>171</v>
      </c>
      <c r="AU231" s="181" t="s">
        <v>77</v>
      </c>
      <c r="AV231" s="15" t="s">
        <v>77</v>
      </c>
      <c r="AW231" s="15" t="s">
        <v>31</v>
      </c>
      <c r="AX231" s="15" t="s">
        <v>69</v>
      </c>
      <c r="AY231" s="181" t="s">
        <v>160</v>
      </c>
    </row>
    <row r="232" spans="2:51" s="12" customFormat="1" ht="11.25">
      <c r="B232" s="149"/>
      <c r="D232" s="145" t="s">
        <v>171</v>
      </c>
      <c r="E232" s="150" t="s">
        <v>19</v>
      </c>
      <c r="F232" s="151" t="s">
        <v>1226</v>
      </c>
      <c r="H232" s="152">
        <v>2.2080000000000002</v>
      </c>
      <c r="I232" s="153"/>
      <c r="L232" s="149"/>
      <c r="M232" s="154"/>
      <c r="T232" s="155"/>
      <c r="AT232" s="150" t="s">
        <v>171</v>
      </c>
      <c r="AU232" s="150" t="s">
        <v>77</v>
      </c>
      <c r="AV232" s="12" t="s">
        <v>79</v>
      </c>
      <c r="AW232" s="12" t="s">
        <v>31</v>
      </c>
      <c r="AX232" s="12" t="s">
        <v>69</v>
      </c>
      <c r="AY232" s="150" t="s">
        <v>160</v>
      </c>
    </row>
    <row r="233" spans="2:51" s="15" customFormat="1" ht="11.25">
      <c r="B233" s="180"/>
      <c r="D233" s="145" t="s">
        <v>171</v>
      </c>
      <c r="E233" s="181" t="s">
        <v>19</v>
      </c>
      <c r="F233" s="182" t="s">
        <v>1116</v>
      </c>
      <c r="H233" s="181" t="s">
        <v>19</v>
      </c>
      <c r="I233" s="183"/>
      <c r="L233" s="180"/>
      <c r="M233" s="184"/>
      <c r="T233" s="185"/>
      <c r="AT233" s="181" t="s">
        <v>171</v>
      </c>
      <c r="AU233" s="181" t="s">
        <v>77</v>
      </c>
      <c r="AV233" s="15" t="s">
        <v>77</v>
      </c>
      <c r="AW233" s="15" t="s">
        <v>31</v>
      </c>
      <c r="AX233" s="15" t="s">
        <v>69</v>
      </c>
      <c r="AY233" s="181" t="s">
        <v>160</v>
      </c>
    </row>
    <row r="234" spans="2:51" s="12" customFormat="1" ht="11.25">
      <c r="B234" s="149"/>
      <c r="D234" s="145" t="s">
        <v>171</v>
      </c>
      <c r="E234" s="150" t="s">
        <v>19</v>
      </c>
      <c r="F234" s="151" t="s">
        <v>1227</v>
      </c>
      <c r="H234" s="152">
        <v>18.63</v>
      </c>
      <c r="I234" s="153"/>
      <c r="L234" s="149"/>
      <c r="M234" s="154"/>
      <c r="T234" s="155"/>
      <c r="AT234" s="150" t="s">
        <v>171</v>
      </c>
      <c r="AU234" s="150" t="s">
        <v>77</v>
      </c>
      <c r="AV234" s="12" t="s">
        <v>79</v>
      </c>
      <c r="AW234" s="12" t="s">
        <v>31</v>
      </c>
      <c r="AX234" s="12" t="s">
        <v>69</v>
      </c>
      <c r="AY234" s="150" t="s">
        <v>160</v>
      </c>
    </row>
    <row r="235" spans="2:51" s="15" customFormat="1" ht="11.25">
      <c r="B235" s="180"/>
      <c r="D235" s="145" t="s">
        <v>171</v>
      </c>
      <c r="E235" s="181" t="s">
        <v>19</v>
      </c>
      <c r="F235" s="182" t="s">
        <v>1120</v>
      </c>
      <c r="H235" s="181" t="s">
        <v>19</v>
      </c>
      <c r="I235" s="183"/>
      <c r="L235" s="180"/>
      <c r="M235" s="184"/>
      <c r="T235" s="185"/>
      <c r="AT235" s="181" t="s">
        <v>171</v>
      </c>
      <c r="AU235" s="181" t="s">
        <v>77</v>
      </c>
      <c r="AV235" s="15" t="s">
        <v>77</v>
      </c>
      <c r="AW235" s="15" t="s">
        <v>31</v>
      </c>
      <c r="AX235" s="15" t="s">
        <v>69</v>
      </c>
      <c r="AY235" s="181" t="s">
        <v>160</v>
      </c>
    </row>
    <row r="236" spans="2:51" s="12" customFormat="1" ht="11.25">
      <c r="B236" s="149"/>
      <c r="D236" s="145" t="s">
        <v>171</v>
      </c>
      <c r="E236" s="150" t="s">
        <v>19</v>
      </c>
      <c r="F236" s="151" t="s">
        <v>1228</v>
      </c>
      <c r="H236" s="152">
        <v>84.24</v>
      </c>
      <c r="I236" s="153"/>
      <c r="L236" s="149"/>
      <c r="M236" s="154"/>
      <c r="T236" s="155"/>
      <c r="AT236" s="150" t="s">
        <v>171</v>
      </c>
      <c r="AU236" s="150" t="s">
        <v>77</v>
      </c>
      <c r="AV236" s="12" t="s">
        <v>79</v>
      </c>
      <c r="AW236" s="12" t="s">
        <v>31</v>
      </c>
      <c r="AX236" s="12" t="s">
        <v>69</v>
      </c>
      <c r="AY236" s="150" t="s">
        <v>160</v>
      </c>
    </row>
    <row r="237" spans="2:51" s="15" customFormat="1" ht="11.25">
      <c r="B237" s="180"/>
      <c r="D237" s="145" t="s">
        <v>171</v>
      </c>
      <c r="E237" s="181" t="s">
        <v>19</v>
      </c>
      <c r="F237" s="182" t="s">
        <v>1229</v>
      </c>
      <c r="H237" s="181" t="s">
        <v>19</v>
      </c>
      <c r="I237" s="183"/>
      <c r="L237" s="180"/>
      <c r="M237" s="184"/>
      <c r="T237" s="185"/>
      <c r="AT237" s="181" t="s">
        <v>171</v>
      </c>
      <c r="AU237" s="181" t="s">
        <v>77</v>
      </c>
      <c r="AV237" s="15" t="s">
        <v>77</v>
      </c>
      <c r="AW237" s="15" t="s">
        <v>31</v>
      </c>
      <c r="AX237" s="15" t="s">
        <v>69</v>
      </c>
      <c r="AY237" s="181" t="s">
        <v>160</v>
      </c>
    </row>
    <row r="238" spans="2:51" s="12" customFormat="1" ht="11.25">
      <c r="B238" s="149"/>
      <c r="D238" s="145" t="s">
        <v>171</v>
      </c>
      <c r="E238" s="150" t="s">
        <v>19</v>
      </c>
      <c r="F238" s="151" t="s">
        <v>1230</v>
      </c>
      <c r="H238" s="152">
        <v>4.3999999999999997E-2</v>
      </c>
      <c r="I238" s="153"/>
      <c r="L238" s="149"/>
      <c r="M238" s="154"/>
      <c r="T238" s="155"/>
      <c r="AT238" s="150" t="s">
        <v>171</v>
      </c>
      <c r="AU238" s="150" t="s">
        <v>77</v>
      </c>
      <c r="AV238" s="12" t="s">
        <v>79</v>
      </c>
      <c r="AW238" s="12" t="s">
        <v>31</v>
      </c>
      <c r="AX238" s="12" t="s">
        <v>69</v>
      </c>
      <c r="AY238" s="150" t="s">
        <v>160</v>
      </c>
    </row>
    <row r="239" spans="2:51" s="15" customFormat="1" ht="11.25">
      <c r="B239" s="180"/>
      <c r="D239" s="145" t="s">
        <v>171</v>
      </c>
      <c r="E239" s="181" t="s">
        <v>19</v>
      </c>
      <c r="F239" s="182" t="s">
        <v>1231</v>
      </c>
      <c r="H239" s="181" t="s">
        <v>19</v>
      </c>
      <c r="I239" s="183"/>
      <c r="L239" s="180"/>
      <c r="M239" s="184"/>
      <c r="T239" s="185"/>
      <c r="AT239" s="181" t="s">
        <v>171</v>
      </c>
      <c r="AU239" s="181" t="s">
        <v>77</v>
      </c>
      <c r="AV239" s="15" t="s">
        <v>77</v>
      </c>
      <c r="AW239" s="15" t="s">
        <v>31</v>
      </c>
      <c r="AX239" s="15" t="s">
        <v>69</v>
      </c>
      <c r="AY239" s="181" t="s">
        <v>160</v>
      </c>
    </row>
    <row r="240" spans="2:51" s="12" customFormat="1" ht="11.25">
      <c r="B240" s="149"/>
      <c r="D240" s="145" t="s">
        <v>171</v>
      </c>
      <c r="E240" s="150" t="s">
        <v>19</v>
      </c>
      <c r="F240" s="151" t="s">
        <v>1232</v>
      </c>
      <c r="H240" s="152">
        <v>15.6</v>
      </c>
      <c r="I240" s="153"/>
      <c r="L240" s="149"/>
      <c r="M240" s="154"/>
      <c r="T240" s="155"/>
      <c r="AT240" s="150" t="s">
        <v>171</v>
      </c>
      <c r="AU240" s="150" t="s">
        <v>77</v>
      </c>
      <c r="AV240" s="12" t="s">
        <v>79</v>
      </c>
      <c r="AW240" s="12" t="s">
        <v>31</v>
      </c>
      <c r="AX240" s="12" t="s">
        <v>69</v>
      </c>
      <c r="AY240" s="150" t="s">
        <v>160</v>
      </c>
    </row>
    <row r="241" spans="2:65" s="13" customFormat="1" ht="11.25">
      <c r="B241" s="156"/>
      <c r="D241" s="145" t="s">
        <v>171</v>
      </c>
      <c r="E241" s="157" t="s">
        <v>19</v>
      </c>
      <c r="F241" s="158" t="s">
        <v>184</v>
      </c>
      <c r="H241" s="159">
        <v>128.07999999999998</v>
      </c>
      <c r="I241" s="160"/>
      <c r="L241" s="156"/>
      <c r="M241" s="161"/>
      <c r="T241" s="162"/>
      <c r="AT241" s="157" t="s">
        <v>171</v>
      </c>
      <c r="AU241" s="157" t="s">
        <v>77</v>
      </c>
      <c r="AV241" s="13" t="s">
        <v>167</v>
      </c>
      <c r="AW241" s="13" t="s">
        <v>31</v>
      </c>
      <c r="AX241" s="13" t="s">
        <v>77</v>
      </c>
      <c r="AY241" s="157" t="s">
        <v>160</v>
      </c>
    </row>
    <row r="242" spans="2:65" s="1" customFormat="1" ht="24.2" customHeight="1">
      <c r="B242" s="33"/>
      <c r="C242" s="132" t="s">
        <v>344</v>
      </c>
      <c r="D242" s="132" t="s">
        <v>162</v>
      </c>
      <c r="E242" s="133" t="s">
        <v>358</v>
      </c>
      <c r="F242" s="134" t="s">
        <v>359</v>
      </c>
      <c r="G242" s="135" t="s">
        <v>233</v>
      </c>
      <c r="H242" s="136">
        <v>7.9660000000000002</v>
      </c>
      <c r="I242" s="137"/>
      <c r="J242" s="138">
        <f>ROUND(I242*H242,2)</f>
        <v>0</v>
      </c>
      <c r="K242" s="134" t="s">
        <v>166</v>
      </c>
      <c r="L242" s="33"/>
      <c r="M242" s="139" t="s">
        <v>19</v>
      </c>
      <c r="N242" s="140" t="s">
        <v>40</v>
      </c>
      <c r="P242" s="141">
        <f>O242*H242</f>
        <v>0</v>
      </c>
      <c r="Q242" s="141">
        <v>0</v>
      </c>
      <c r="R242" s="141">
        <f>Q242*H242</f>
        <v>0</v>
      </c>
      <c r="S242" s="141">
        <v>0</v>
      </c>
      <c r="T242" s="142">
        <f>S242*H242</f>
        <v>0</v>
      </c>
      <c r="AR242" s="143" t="s">
        <v>268</v>
      </c>
      <c r="AT242" s="143" t="s">
        <v>162</v>
      </c>
      <c r="AU242" s="143" t="s">
        <v>77</v>
      </c>
      <c r="AY242" s="18" t="s">
        <v>160</v>
      </c>
      <c r="BE242" s="144">
        <f>IF(N242="základní",J242,0)</f>
        <v>0</v>
      </c>
      <c r="BF242" s="144">
        <f>IF(N242="snížená",J242,0)</f>
        <v>0</v>
      </c>
      <c r="BG242" s="144">
        <f>IF(N242="zákl. přenesená",J242,0)</f>
        <v>0</v>
      </c>
      <c r="BH242" s="144">
        <f>IF(N242="sníž. přenesená",J242,0)</f>
        <v>0</v>
      </c>
      <c r="BI242" s="144">
        <f>IF(N242="nulová",J242,0)</f>
        <v>0</v>
      </c>
      <c r="BJ242" s="18" t="s">
        <v>77</v>
      </c>
      <c r="BK242" s="144">
        <f>ROUND(I242*H242,2)</f>
        <v>0</v>
      </c>
      <c r="BL242" s="18" t="s">
        <v>268</v>
      </c>
      <c r="BM242" s="143" t="s">
        <v>1233</v>
      </c>
    </row>
    <row r="243" spans="2:65" s="1" customFormat="1" ht="39">
      <c r="B243" s="33"/>
      <c r="D243" s="145" t="s">
        <v>169</v>
      </c>
      <c r="F243" s="146" t="s">
        <v>361</v>
      </c>
      <c r="I243" s="147"/>
      <c r="L243" s="33"/>
      <c r="M243" s="148"/>
      <c r="T243" s="54"/>
      <c r="AT243" s="18" t="s">
        <v>169</v>
      </c>
      <c r="AU243" s="18" t="s">
        <v>77</v>
      </c>
    </row>
    <row r="244" spans="2:65" s="15" customFormat="1" ht="11.25">
      <c r="B244" s="180"/>
      <c r="D244" s="145" t="s">
        <v>171</v>
      </c>
      <c r="E244" s="181" t="s">
        <v>19</v>
      </c>
      <c r="F244" s="182" t="s">
        <v>1130</v>
      </c>
      <c r="H244" s="181" t="s">
        <v>19</v>
      </c>
      <c r="I244" s="183"/>
      <c r="L244" s="180"/>
      <c r="M244" s="184"/>
      <c r="T244" s="185"/>
      <c r="AT244" s="181" t="s">
        <v>171</v>
      </c>
      <c r="AU244" s="181" t="s">
        <v>77</v>
      </c>
      <c r="AV244" s="15" t="s">
        <v>77</v>
      </c>
      <c r="AW244" s="15" t="s">
        <v>31</v>
      </c>
      <c r="AX244" s="15" t="s">
        <v>69</v>
      </c>
      <c r="AY244" s="181" t="s">
        <v>160</v>
      </c>
    </row>
    <row r="245" spans="2:65" s="12" customFormat="1" ht="11.25">
      <c r="B245" s="149"/>
      <c r="D245" s="145" t="s">
        <v>171</v>
      </c>
      <c r="E245" s="150" t="s">
        <v>19</v>
      </c>
      <c r="F245" s="151" t="s">
        <v>1234</v>
      </c>
      <c r="H245" s="152">
        <v>3.4980000000000002</v>
      </c>
      <c r="I245" s="153"/>
      <c r="L245" s="149"/>
      <c r="M245" s="154"/>
      <c r="T245" s="155"/>
      <c r="AT245" s="150" t="s">
        <v>171</v>
      </c>
      <c r="AU245" s="150" t="s">
        <v>77</v>
      </c>
      <c r="AV245" s="12" t="s">
        <v>79</v>
      </c>
      <c r="AW245" s="12" t="s">
        <v>31</v>
      </c>
      <c r="AX245" s="12" t="s">
        <v>69</v>
      </c>
      <c r="AY245" s="150" t="s">
        <v>160</v>
      </c>
    </row>
    <row r="246" spans="2:65" s="15" customFormat="1" ht="11.25">
      <c r="B246" s="180"/>
      <c r="D246" s="145" t="s">
        <v>171</v>
      </c>
      <c r="E246" s="181" t="s">
        <v>19</v>
      </c>
      <c r="F246" s="182" t="s">
        <v>1132</v>
      </c>
      <c r="H246" s="181" t="s">
        <v>19</v>
      </c>
      <c r="I246" s="183"/>
      <c r="L246" s="180"/>
      <c r="M246" s="184"/>
      <c r="T246" s="185"/>
      <c r="AT246" s="181" t="s">
        <v>171</v>
      </c>
      <c r="AU246" s="181" t="s">
        <v>77</v>
      </c>
      <c r="AV246" s="15" t="s">
        <v>77</v>
      </c>
      <c r="AW246" s="15" t="s">
        <v>31</v>
      </c>
      <c r="AX246" s="15" t="s">
        <v>69</v>
      </c>
      <c r="AY246" s="181" t="s">
        <v>160</v>
      </c>
    </row>
    <row r="247" spans="2:65" s="12" customFormat="1" ht="11.25">
      <c r="B247" s="149"/>
      <c r="D247" s="145" t="s">
        <v>171</v>
      </c>
      <c r="E247" s="150" t="s">
        <v>19</v>
      </c>
      <c r="F247" s="151" t="s">
        <v>1235</v>
      </c>
      <c r="H247" s="152">
        <v>4.468</v>
      </c>
      <c r="I247" s="153"/>
      <c r="L247" s="149"/>
      <c r="M247" s="154"/>
      <c r="T247" s="155"/>
      <c r="AT247" s="150" t="s">
        <v>171</v>
      </c>
      <c r="AU247" s="150" t="s">
        <v>77</v>
      </c>
      <c r="AV247" s="12" t="s">
        <v>79</v>
      </c>
      <c r="AW247" s="12" t="s">
        <v>31</v>
      </c>
      <c r="AX247" s="12" t="s">
        <v>69</v>
      </c>
      <c r="AY247" s="150" t="s">
        <v>160</v>
      </c>
    </row>
    <row r="248" spans="2:65" s="13" customFormat="1" ht="11.25">
      <c r="B248" s="156"/>
      <c r="D248" s="145" t="s">
        <v>171</v>
      </c>
      <c r="E248" s="157" t="s">
        <v>19</v>
      </c>
      <c r="F248" s="158" t="s">
        <v>184</v>
      </c>
      <c r="H248" s="159">
        <v>7.9660000000000002</v>
      </c>
      <c r="I248" s="160"/>
      <c r="L248" s="156"/>
      <c r="M248" s="161"/>
      <c r="T248" s="162"/>
      <c r="AT248" s="157" t="s">
        <v>171</v>
      </c>
      <c r="AU248" s="157" t="s">
        <v>77</v>
      </c>
      <c r="AV248" s="13" t="s">
        <v>167</v>
      </c>
      <c r="AW248" s="13" t="s">
        <v>31</v>
      </c>
      <c r="AX248" s="13" t="s">
        <v>77</v>
      </c>
      <c r="AY248" s="157" t="s">
        <v>160</v>
      </c>
    </row>
    <row r="249" spans="2:65" s="1" customFormat="1" ht="33" customHeight="1">
      <c r="B249" s="33"/>
      <c r="C249" s="132" t="s">
        <v>357</v>
      </c>
      <c r="D249" s="132" t="s">
        <v>162</v>
      </c>
      <c r="E249" s="133" t="s">
        <v>474</v>
      </c>
      <c r="F249" s="134" t="s">
        <v>475</v>
      </c>
      <c r="G249" s="135" t="s">
        <v>233</v>
      </c>
      <c r="H249" s="136">
        <v>196.59200000000001</v>
      </c>
      <c r="I249" s="137"/>
      <c r="J249" s="138">
        <f>ROUND(I249*H249,2)</f>
        <v>0</v>
      </c>
      <c r="K249" s="134" t="s">
        <v>166</v>
      </c>
      <c r="L249" s="33"/>
      <c r="M249" s="139" t="s">
        <v>19</v>
      </c>
      <c r="N249" s="140" t="s">
        <v>40</v>
      </c>
      <c r="P249" s="141">
        <f>O249*H249</f>
        <v>0</v>
      </c>
      <c r="Q249" s="141">
        <v>0</v>
      </c>
      <c r="R249" s="141">
        <f>Q249*H249</f>
        <v>0</v>
      </c>
      <c r="S249" s="141">
        <v>0</v>
      </c>
      <c r="T249" s="142">
        <f>S249*H249</f>
        <v>0</v>
      </c>
      <c r="AR249" s="143" t="s">
        <v>268</v>
      </c>
      <c r="AT249" s="143" t="s">
        <v>162</v>
      </c>
      <c r="AU249" s="143" t="s">
        <v>77</v>
      </c>
      <c r="AY249" s="18" t="s">
        <v>160</v>
      </c>
      <c r="BE249" s="144">
        <f>IF(N249="základní",J249,0)</f>
        <v>0</v>
      </c>
      <c r="BF249" s="144">
        <f>IF(N249="snížená",J249,0)</f>
        <v>0</v>
      </c>
      <c r="BG249" s="144">
        <f>IF(N249="zákl. přenesená",J249,0)</f>
        <v>0</v>
      </c>
      <c r="BH249" s="144">
        <f>IF(N249="sníž. přenesená",J249,0)</f>
        <v>0</v>
      </c>
      <c r="BI249" s="144">
        <f>IF(N249="nulová",J249,0)</f>
        <v>0</v>
      </c>
      <c r="BJ249" s="18" t="s">
        <v>77</v>
      </c>
      <c r="BK249" s="144">
        <f>ROUND(I249*H249,2)</f>
        <v>0</v>
      </c>
      <c r="BL249" s="18" t="s">
        <v>268</v>
      </c>
      <c r="BM249" s="143" t="s">
        <v>1236</v>
      </c>
    </row>
    <row r="250" spans="2:65" s="1" customFormat="1" ht="39">
      <c r="B250" s="33"/>
      <c r="D250" s="145" t="s">
        <v>169</v>
      </c>
      <c r="F250" s="146" t="s">
        <v>477</v>
      </c>
      <c r="I250" s="147"/>
      <c r="L250" s="33"/>
      <c r="M250" s="148"/>
      <c r="T250" s="54"/>
      <c r="AT250" s="18" t="s">
        <v>169</v>
      </c>
      <c r="AU250" s="18" t="s">
        <v>77</v>
      </c>
    </row>
    <row r="251" spans="2:65" s="15" customFormat="1" ht="11.25">
      <c r="B251" s="180"/>
      <c r="D251" s="145" t="s">
        <v>171</v>
      </c>
      <c r="E251" s="181" t="s">
        <v>19</v>
      </c>
      <c r="F251" s="182" t="s">
        <v>1132</v>
      </c>
      <c r="H251" s="181" t="s">
        <v>19</v>
      </c>
      <c r="I251" s="183"/>
      <c r="L251" s="180"/>
      <c r="M251" s="184"/>
      <c r="T251" s="185"/>
      <c r="AT251" s="181" t="s">
        <v>171</v>
      </c>
      <c r="AU251" s="181" t="s">
        <v>77</v>
      </c>
      <c r="AV251" s="15" t="s">
        <v>77</v>
      </c>
      <c r="AW251" s="15" t="s">
        <v>31</v>
      </c>
      <c r="AX251" s="15" t="s">
        <v>69</v>
      </c>
      <c r="AY251" s="181" t="s">
        <v>160</v>
      </c>
    </row>
    <row r="252" spans="2:65" s="12" customFormat="1" ht="11.25">
      <c r="B252" s="149"/>
      <c r="D252" s="145" t="s">
        <v>171</v>
      </c>
      <c r="E252" s="150" t="s">
        <v>19</v>
      </c>
      <c r="F252" s="151" t="s">
        <v>1237</v>
      </c>
      <c r="H252" s="152">
        <v>196.59200000000001</v>
      </c>
      <c r="I252" s="153"/>
      <c r="L252" s="149"/>
      <c r="M252" s="189"/>
      <c r="N252" s="190"/>
      <c r="O252" s="190"/>
      <c r="P252" s="190"/>
      <c r="Q252" s="190"/>
      <c r="R252" s="190"/>
      <c r="S252" s="190"/>
      <c r="T252" s="191"/>
      <c r="AT252" s="150" t="s">
        <v>171</v>
      </c>
      <c r="AU252" s="150" t="s">
        <v>77</v>
      </c>
      <c r="AV252" s="12" t="s">
        <v>79</v>
      </c>
      <c r="AW252" s="12" t="s">
        <v>31</v>
      </c>
      <c r="AX252" s="12" t="s">
        <v>77</v>
      </c>
      <c r="AY252" s="150" t="s">
        <v>160</v>
      </c>
    </row>
    <row r="253" spans="2:65" s="1" customFormat="1" ht="6.95" customHeight="1">
      <c r="B253" s="42"/>
      <c r="C253" s="43"/>
      <c r="D253" s="43"/>
      <c r="E253" s="43"/>
      <c r="F253" s="43"/>
      <c r="G253" s="43"/>
      <c r="H253" s="43"/>
      <c r="I253" s="43"/>
      <c r="J253" s="43"/>
      <c r="K253" s="43"/>
      <c r="L253" s="33"/>
    </row>
  </sheetData>
  <sheetProtection algorithmName="SHA-512" hashValue="EmOlJmdgBZRVsMNorjw5NchSX79Xqh1p1Oh91jk/ZPdKIgA8e0C6dy6JtojWmFOmqNjzXN73sehuy8b2CO1lKg==" saltValue="5/N7avroQD5mMREWEIttBHQUsyGvxI3flmRda8QMmVwNTNdFoR53oo6AHuCzvB6NJAal7Szuai12XHH878d7DQ==" spinCount="100000" sheet="1" objects="1" scenarios="1" formatColumns="0" formatRows="0" autoFilter="0"/>
  <autoFilter ref="C81:K252" xr:uid="{00000000-0009-0000-0000-000006000000}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615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97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1238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1239</v>
      </c>
      <c r="L20" s="33"/>
    </row>
    <row r="21" spans="2:12" s="1" customFormat="1" ht="18" customHeight="1">
      <c r="B21" s="33"/>
      <c r="E21" s="26" t="s">
        <v>1240</v>
      </c>
      <c r="I21" s="28" t="s">
        <v>27</v>
      </c>
      <c r="J21" s="26" t="s">
        <v>1241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ROUND((SUM(BE90:BE614)),  2)</f>
        <v>0</v>
      </c>
      <c r="I33" s="94">
        <v>0.21</v>
      </c>
      <c r="J33" s="84">
        <f>ROUND(((SUM(BE90:BE614))*I33),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ROUND((SUM(BF90:BF614)),  2)</f>
        <v>0</v>
      </c>
      <c r="I34" s="94">
        <v>0.12</v>
      </c>
      <c r="J34" s="84">
        <f>ROUND(((SUM(BF90:BF614))*I34),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ROUND((SUM(BG90:BG614)),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ROUND((SUM(BH90:BH614)),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ROUND((SUM(BI90:BI614)),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01-20-01 - Železniční most v evid. km 11,905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>Prodin a.s.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J90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J91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J92</f>
        <v>0</v>
      </c>
      <c r="L61" s="108"/>
    </row>
    <row r="62" spans="2:47" s="9" customFormat="1" ht="19.899999999999999" customHeight="1">
      <c r="B62" s="108"/>
      <c r="D62" s="109" t="s">
        <v>1242</v>
      </c>
      <c r="E62" s="110"/>
      <c r="F62" s="110"/>
      <c r="G62" s="110"/>
      <c r="H62" s="110"/>
      <c r="I62" s="110"/>
      <c r="J62" s="111">
        <f>J161</f>
        <v>0</v>
      </c>
      <c r="L62" s="108"/>
    </row>
    <row r="63" spans="2:47" s="9" customFormat="1" ht="19.899999999999999" customHeight="1">
      <c r="B63" s="108"/>
      <c r="D63" s="109" t="s">
        <v>1243</v>
      </c>
      <c r="E63" s="110"/>
      <c r="F63" s="110"/>
      <c r="G63" s="110"/>
      <c r="H63" s="110"/>
      <c r="I63" s="110"/>
      <c r="J63" s="111">
        <f>J205</f>
        <v>0</v>
      </c>
      <c r="L63" s="108"/>
    </row>
    <row r="64" spans="2:47" s="9" customFormat="1" ht="19.899999999999999" customHeight="1">
      <c r="B64" s="108"/>
      <c r="D64" s="109" t="s">
        <v>1244</v>
      </c>
      <c r="E64" s="110"/>
      <c r="F64" s="110"/>
      <c r="G64" s="110"/>
      <c r="H64" s="110"/>
      <c r="I64" s="110"/>
      <c r="J64" s="111">
        <f>J235</f>
        <v>0</v>
      </c>
      <c r="L64" s="108"/>
    </row>
    <row r="65" spans="2:12" s="9" customFormat="1" ht="19.899999999999999" customHeight="1">
      <c r="B65" s="108"/>
      <c r="D65" s="109" t="s">
        <v>1245</v>
      </c>
      <c r="E65" s="110"/>
      <c r="F65" s="110"/>
      <c r="G65" s="110"/>
      <c r="H65" s="110"/>
      <c r="I65" s="110"/>
      <c r="J65" s="111">
        <f>J276</f>
        <v>0</v>
      </c>
      <c r="L65" s="108"/>
    </row>
    <row r="66" spans="2:12" s="9" customFormat="1" ht="19.899999999999999" customHeight="1">
      <c r="B66" s="108"/>
      <c r="D66" s="109" t="s">
        <v>143</v>
      </c>
      <c r="E66" s="110"/>
      <c r="F66" s="110"/>
      <c r="G66" s="110"/>
      <c r="H66" s="110"/>
      <c r="I66" s="110"/>
      <c r="J66" s="111">
        <f>J282</f>
        <v>0</v>
      </c>
      <c r="L66" s="108"/>
    </row>
    <row r="67" spans="2:12" s="9" customFormat="1" ht="19.899999999999999" customHeight="1">
      <c r="B67" s="108"/>
      <c r="D67" s="109" t="s">
        <v>1246</v>
      </c>
      <c r="E67" s="110"/>
      <c r="F67" s="110"/>
      <c r="G67" s="110"/>
      <c r="H67" s="110"/>
      <c r="I67" s="110"/>
      <c r="J67" s="111">
        <f>J491</f>
        <v>0</v>
      </c>
      <c r="L67" s="108"/>
    </row>
    <row r="68" spans="2:12" s="8" customFormat="1" ht="24.95" customHeight="1">
      <c r="B68" s="104"/>
      <c r="D68" s="105" t="s">
        <v>1247</v>
      </c>
      <c r="E68" s="106"/>
      <c r="F68" s="106"/>
      <c r="G68" s="106"/>
      <c r="H68" s="106"/>
      <c r="I68" s="106"/>
      <c r="J68" s="107">
        <f>J495</f>
        <v>0</v>
      </c>
      <c r="L68" s="104"/>
    </row>
    <row r="69" spans="2:12" s="9" customFormat="1" ht="19.899999999999999" customHeight="1">
      <c r="B69" s="108"/>
      <c r="D69" s="109" t="s">
        <v>1248</v>
      </c>
      <c r="E69" s="110"/>
      <c r="F69" s="110"/>
      <c r="G69" s="110"/>
      <c r="H69" s="110"/>
      <c r="I69" s="110"/>
      <c r="J69" s="111">
        <f>J496</f>
        <v>0</v>
      </c>
      <c r="L69" s="108"/>
    </row>
    <row r="70" spans="2:12" s="8" customFormat="1" ht="24.95" customHeight="1">
      <c r="B70" s="104"/>
      <c r="D70" s="105" t="s">
        <v>586</v>
      </c>
      <c r="E70" s="106"/>
      <c r="F70" s="106"/>
      <c r="G70" s="106"/>
      <c r="H70" s="106"/>
      <c r="I70" s="106"/>
      <c r="J70" s="107">
        <f>J578</f>
        <v>0</v>
      </c>
      <c r="L70" s="104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145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33" t="str">
        <f>E7</f>
        <v>Prostá rekonstrukce trati v úseku Chrastava - Hrádek nad Nisou</v>
      </c>
      <c r="F80" s="334"/>
      <c r="G80" s="334"/>
      <c r="H80" s="334"/>
      <c r="L80" s="33"/>
    </row>
    <row r="81" spans="2:65" s="1" customFormat="1" ht="12" customHeight="1">
      <c r="B81" s="33"/>
      <c r="C81" s="28" t="s">
        <v>134</v>
      </c>
      <c r="L81" s="33"/>
    </row>
    <row r="82" spans="2:65" s="1" customFormat="1" ht="16.5" customHeight="1">
      <c r="B82" s="33"/>
      <c r="E82" s="296" t="str">
        <f>E9</f>
        <v>SO 01-20-01 - Železniční most v evid. km 11,905</v>
      </c>
      <c r="F82" s="335"/>
      <c r="G82" s="335"/>
      <c r="H82" s="335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 xml:space="preserve"> </v>
      </c>
      <c r="I84" s="28" t="s">
        <v>23</v>
      </c>
      <c r="J84" s="50" t="str">
        <f>IF(J12="","",J12)</f>
        <v>24. 1. 2025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E15</f>
        <v xml:space="preserve"> </v>
      </c>
      <c r="I86" s="28" t="s">
        <v>30</v>
      </c>
      <c r="J86" s="31" t="str">
        <f>E21</f>
        <v>Prodin a.s.</v>
      </c>
      <c r="L86" s="33"/>
    </row>
    <row r="87" spans="2:65" s="1" customFormat="1" ht="15.2" customHeight="1">
      <c r="B87" s="33"/>
      <c r="C87" s="28" t="s">
        <v>28</v>
      </c>
      <c r="F87" s="26" t="str">
        <f>IF(E18="","",E18)</f>
        <v>Vyplň údaj</v>
      </c>
      <c r="I87" s="28" t="s">
        <v>32</v>
      </c>
      <c r="J87" s="31" t="str">
        <f>E24</f>
        <v xml:space="preserve"> 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146</v>
      </c>
      <c r="D89" s="114" t="s">
        <v>54</v>
      </c>
      <c r="E89" s="114" t="s">
        <v>50</v>
      </c>
      <c r="F89" s="114" t="s">
        <v>51</v>
      </c>
      <c r="G89" s="114" t="s">
        <v>147</v>
      </c>
      <c r="H89" s="114" t="s">
        <v>148</v>
      </c>
      <c r="I89" s="114" t="s">
        <v>149</v>
      </c>
      <c r="J89" s="114" t="s">
        <v>138</v>
      </c>
      <c r="K89" s="115" t="s">
        <v>150</v>
      </c>
      <c r="L89" s="112"/>
      <c r="M89" s="57" t="s">
        <v>19</v>
      </c>
      <c r="N89" s="58" t="s">
        <v>39</v>
      </c>
      <c r="O89" s="58" t="s">
        <v>151</v>
      </c>
      <c r="P89" s="58" t="s">
        <v>152</v>
      </c>
      <c r="Q89" s="58" t="s">
        <v>153</v>
      </c>
      <c r="R89" s="58" t="s">
        <v>154</v>
      </c>
      <c r="S89" s="58" t="s">
        <v>155</v>
      </c>
      <c r="T89" s="59" t="s">
        <v>156</v>
      </c>
    </row>
    <row r="90" spans="2:65" s="1" customFormat="1" ht="22.9" customHeight="1">
      <c r="B90" s="33"/>
      <c r="C90" s="62" t="s">
        <v>157</v>
      </c>
      <c r="J90" s="116">
        <f>BK90</f>
        <v>0</v>
      </c>
      <c r="L90" s="33"/>
      <c r="M90" s="60"/>
      <c r="N90" s="51"/>
      <c r="O90" s="51"/>
      <c r="P90" s="117">
        <f>P91+P495+P578</f>
        <v>0</v>
      </c>
      <c r="Q90" s="51"/>
      <c r="R90" s="117">
        <f>R91+R495+R578</f>
        <v>320.62254665</v>
      </c>
      <c r="S90" s="51"/>
      <c r="T90" s="118">
        <f>T91+T495+T578</f>
        <v>121.97859360000001</v>
      </c>
      <c r="AT90" s="18" t="s">
        <v>68</v>
      </c>
      <c r="AU90" s="18" t="s">
        <v>139</v>
      </c>
      <c r="BK90" s="119">
        <f>BK91+BK495+BK578</f>
        <v>0</v>
      </c>
    </row>
    <row r="91" spans="2:65" s="11" customFormat="1" ht="25.9" customHeight="1">
      <c r="B91" s="120"/>
      <c r="D91" s="121" t="s">
        <v>68</v>
      </c>
      <c r="E91" s="122" t="s">
        <v>158</v>
      </c>
      <c r="F91" s="122" t="s">
        <v>159</v>
      </c>
      <c r="I91" s="123"/>
      <c r="J91" s="124">
        <f>BK91</f>
        <v>0</v>
      </c>
      <c r="L91" s="120"/>
      <c r="M91" s="125"/>
      <c r="P91" s="126">
        <f>P92+P161+P205+P235+P276+P282+P491</f>
        <v>0</v>
      </c>
      <c r="R91" s="126">
        <f>R92+R161+R205+R235+R276+R282+R491</f>
        <v>302.98915935000002</v>
      </c>
      <c r="T91" s="127">
        <f>T92+T161+T205+T235+T276+T282+T491</f>
        <v>121.97859360000001</v>
      </c>
      <c r="AR91" s="121" t="s">
        <v>77</v>
      </c>
      <c r="AT91" s="128" t="s">
        <v>68</v>
      </c>
      <c r="AU91" s="128" t="s">
        <v>69</v>
      </c>
      <c r="AY91" s="121" t="s">
        <v>160</v>
      </c>
      <c r="BK91" s="129">
        <f>BK92+BK161+BK205+BK235+BK276+BK282+BK491</f>
        <v>0</v>
      </c>
    </row>
    <row r="92" spans="2:65" s="11" customFormat="1" ht="22.9" customHeight="1">
      <c r="B92" s="120"/>
      <c r="D92" s="121" t="s">
        <v>68</v>
      </c>
      <c r="E92" s="130" t="s">
        <v>77</v>
      </c>
      <c r="F92" s="130" t="s">
        <v>161</v>
      </c>
      <c r="I92" s="123"/>
      <c r="J92" s="131">
        <f>BK92</f>
        <v>0</v>
      </c>
      <c r="L92" s="120"/>
      <c r="M92" s="125"/>
      <c r="P92" s="126">
        <f>SUM(P93:P160)</f>
        <v>0</v>
      </c>
      <c r="R92" s="126">
        <f>SUM(R93:R160)</f>
        <v>76.552548000000002</v>
      </c>
      <c r="T92" s="127">
        <f>SUM(T93:T160)</f>
        <v>0</v>
      </c>
      <c r="AR92" s="121" t="s">
        <v>77</v>
      </c>
      <c r="AT92" s="128" t="s">
        <v>68</v>
      </c>
      <c r="AU92" s="128" t="s">
        <v>77</v>
      </c>
      <c r="AY92" s="121" t="s">
        <v>160</v>
      </c>
      <c r="BK92" s="129">
        <f>SUM(BK93:BK160)</f>
        <v>0</v>
      </c>
    </row>
    <row r="93" spans="2:65" s="1" customFormat="1" ht="16.5" customHeight="1">
      <c r="B93" s="33"/>
      <c r="C93" s="132" t="s">
        <v>77</v>
      </c>
      <c r="D93" s="132" t="s">
        <v>162</v>
      </c>
      <c r="E93" s="133" t="s">
        <v>1249</v>
      </c>
      <c r="F93" s="134" t="s">
        <v>1250</v>
      </c>
      <c r="G93" s="135" t="s">
        <v>187</v>
      </c>
      <c r="H93" s="136">
        <v>50</v>
      </c>
      <c r="I93" s="137"/>
      <c r="J93" s="138">
        <f>ROUND(I93*H93,2)</f>
        <v>0</v>
      </c>
      <c r="K93" s="134" t="s">
        <v>1251</v>
      </c>
      <c r="L93" s="33"/>
      <c r="M93" s="139" t="s">
        <v>19</v>
      </c>
      <c r="N93" s="140" t="s">
        <v>40</v>
      </c>
      <c r="P93" s="141">
        <f>O93*H93</f>
        <v>0</v>
      </c>
      <c r="Q93" s="141">
        <v>3.0000000000000001E-5</v>
      </c>
      <c r="R93" s="141">
        <f>Q93*H93</f>
        <v>1.5E-3</v>
      </c>
      <c r="S93" s="141">
        <v>0</v>
      </c>
      <c r="T93" s="142">
        <f>S93*H93</f>
        <v>0</v>
      </c>
      <c r="AR93" s="143" t="s">
        <v>167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1252</v>
      </c>
    </row>
    <row r="94" spans="2:65" s="1" customFormat="1" ht="11.25">
      <c r="B94" s="33"/>
      <c r="D94" s="145" t="s">
        <v>169</v>
      </c>
      <c r="F94" s="146" t="s">
        <v>1253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" customFormat="1" ht="11.25">
      <c r="B95" s="33"/>
      <c r="D95" s="193" t="s">
        <v>1254</v>
      </c>
      <c r="F95" s="194" t="s">
        <v>1255</v>
      </c>
      <c r="I95" s="147"/>
      <c r="L95" s="33"/>
      <c r="M95" s="148"/>
      <c r="T95" s="54"/>
      <c r="AT95" s="18" t="s">
        <v>1254</v>
      </c>
      <c r="AU95" s="18" t="s">
        <v>79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473</v>
      </c>
      <c r="H96" s="152">
        <v>50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77</v>
      </c>
      <c r="AY96" s="150" t="s">
        <v>160</v>
      </c>
    </row>
    <row r="97" spans="2:65" s="1" customFormat="1" ht="16.5" customHeight="1">
      <c r="B97" s="33"/>
      <c r="C97" s="132" t="s">
        <v>79</v>
      </c>
      <c r="D97" s="132" t="s">
        <v>162</v>
      </c>
      <c r="E97" s="133" t="s">
        <v>1256</v>
      </c>
      <c r="F97" s="134" t="s">
        <v>1257</v>
      </c>
      <c r="G97" s="135" t="s">
        <v>298</v>
      </c>
      <c r="H97" s="136">
        <v>40</v>
      </c>
      <c r="I97" s="137"/>
      <c r="J97" s="138">
        <f>ROUND(I97*H97,2)</f>
        <v>0</v>
      </c>
      <c r="K97" s="134" t="s">
        <v>1251</v>
      </c>
      <c r="L97" s="33"/>
      <c r="M97" s="139" t="s">
        <v>19</v>
      </c>
      <c r="N97" s="140" t="s">
        <v>40</v>
      </c>
      <c r="P97" s="141">
        <f>O97*H97</f>
        <v>0</v>
      </c>
      <c r="Q97" s="141">
        <v>3.6900000000000002E-2</v>
      </c>
      <c r="R97" s="141">
        <f>Q97*H97</f>
        <v>1.476</v>
      </c>
      <c r="S97" s="141">
        <v>0</v>
      </c>
      <c r="T97" s="142">
        <f>S97*H97</f>
        <v>0</v>
      </c>
      <c r="AR97" s="143" t="s">
        <v>167</v>
      </c>
      <c r="AT97" s="143" t="s">
        <v>162</v>
      </c>
      <c r="AU97" s="143" t="s">
        <v>79</v>
      </c>
      <c r="AY97" s="18" t="s">
        <v>160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77</v>
      </c>
      <c r="BK97" s="144">
        <f>ROUND(I97*H97,2)</f>
        <v>0</v>
      </c>
      <c r="BL97" s="18" t="s">
        <v>167</v>
      </c>
      <c r="BM97" s="143" t="s">
        <v>1258</v>
      </c>
    </row>
    <row r="98" spans="2:65" s="1" customFormat="1" ht="29.25">
      <c r="B98" s="33"/>
      <c r="D98" s="145" t="s">
        <v>169</v>
      </c>
      <c r="F98" s="146" t="s">
        <v>1259</v>
      </c>
      <c r="I98" s="147"/>
      <c r="L98" s="33"/>
      <c r="M98" s="148"/>
      <c r="T98" s="54"/>
      <c r="AT98" s="18" t="s">
        <v>169</v>
      </c>
      <c r="AU98" s="18" t="s">
        <v>79</v>
      </c>
    </row>
    <row r="99" spans="2:65" s="1" customFormat="1" ht="11.25">
      <c r="B99" s="33"/>
      <c r="D99" s="193" t="s">
        <v>1254</v>
      </c>
      <c r="F99" s="194" t="s">
        <v>1260</v>
      </c>
      <c r="I99" s="147"/>
      <c r="L99" s="33"/>
      <c r="M99" s="148"/>
      <c r="T99" s="54"/>
      <c r="AT99" s="18" t="s">
        <v>1254</v>
      </c>
      <c r="AU99" s="18" t="s">
        <v>79</v>
      </c>
    </row>
    <row r="100" spans="2:65" s="15" customFormat="1" ht="11.25">
      <c r="B100" s="180"/>
      <c r="D100" s="145" t="s">
        <v>171</v>
      </c>
      <c r="E100" s="181" t="s">
        <v>19</v>
      </c>
      <c r="F100" s="182" t="s">
        <v>1261</v>
      </c>
      <c r="H100" s="181" t="s">
        <v>19</v>
      </c>
      <c r="I100" s="183"/>
      <c r="L100" s="180"/>
      <c r="M100" s="184"/>
      <c r="T100" s="185"/>
      <c r="AT100" s="181" t="s">
        <v>171</v>
      </c>
      <c r="AU100" s="181" t="s">
        <v>79</v>
      </c>
      <c r="AV100" s="15" t="s">
        <v>77</v>
      </c>
      <c r="AW100" s="15" t="s">
        <v>31</v>
      </c>
      <c r="AX100" s="15" t="s">
        <v>69</v>
      </c>
      <c r="AY100" s="181" t="s">
        <v>160</v>
      </c>
    </row>
    <row r="101" spans="2:65" s="15" customFormat="1" ht="11.25">
      <c r="B101" s="180"/>
      <c r="D101" s="145" t="s">
        <v>171</v>
      </c>
      <c r="E101" s="181" t="s">
        <v>19</v>
      </c>
      <c r="F101" s="182" t="s">
        <v>1262</v>
      </c>
      <c r="H101" s="181" t="s">
        <v>19</v>
      </c>
      <c r="I101" s="183"/>
      <c r="L101" s="180"/>
      <c r="M101" s="184"/>
      <c r="T101" s="185"/>
      <c r="AT101" s="181" t="s">
        <v>171</v>
      </c>
      <c r="AU101" s="181" t="s">
        <v>79</v>
      </c>
      <c r="AV101" s="15" t="s">
        <v>77</v>
      </c>
      <c r="AW101" s="15" t="s">
        <v>31</v>
      </c>
      <c r="AX101" s="15" t="s">
        <v>69</v>
      </c>
      <c r="AY101" s="181" t="s">
        <v>160</v>
      </c>
    </row>
    <row r="102" spans="2:65" s="12" customFormat="1" ht="11.25">
      <c r="B102" s="149"/>
      <c r="D102" s="145" t="s">
        <v>171</v>
      </c>
      <c r="E102" s="150" t="s">
        <v>19</v>
      </c>
      <c r="F102" s="151" t="s">
        <v>1263</v>
      </c>
      <c r="H102" s="152">
        <v>40</v>
      </c>
      <c r="I102" s="153"/>
      <c r="L102" s="149"/>
      <c r="M102" s="154"/>
      <c r="T102" s="155"/>
      <c r="AT102" s="150" t="s">
        <v>171</v>
      </c>
      <c r="AU102" s="150" t="s">
        <v>79</v>
      </c>
      <c r="AV102" s="12" t="s">
        <v>79</v>
      </c>
      <c r="AW102" s="12" t="s">
        <v>31</v>
      </c>
      <c r="AX102" s="12" t="s">
        <v>77</v>
      </c>
      <c r="AY102" s="150" t="s">
        <v>160</v>
      </c>
    </row>
    <row r="103" spans="2:65" s="1" customFormat="1" ht="24.2" customHeight="1">
      <c r="B103" s="33"/>
      <c r="C103" s="132" t="s">
        <v>178</v>
      </c>
      <c r="D103" s="132" t="s">
        <v>162</v>
      </c>
      <c r="E103" s="133" t="s">
        <v>1264</v>
      </c>
      <c r="F103" s="134" t="s">
        <v>1265</v>
      </c>
      <c r="G103" s="135" t="s">
        <v>165</v>
      </c>
      <c r="H103" s="136">
        <v>84</v>
      </c>
      <c r="I103" s="137"/>
      <c r="J103" s="138">
        <f>ROUND(I103*H103,2)</f>
        <v>0</v>
      </c>
      <c r="K103" s="134" t="s">
        <v>1251</v>
      </c>
      <c r="L103" s="33"/>
      <c r="M103" s="139" t="s">
        <v>19</v>
      </c>
      <c r="N103" s="140" t="s">
        <v>40</v>
      </c>
      <c r="P103" s="141">
        <f>O103*H103</f>
        <v>0</v>
      </c>
      <c r="Q103" s="141">
        <v>0</v>
      </c>
      <c r="R103" s="141">
        <f>Q103*H103</f>
        <v>0</v>
      </c>
      <c r="S103" s="141">
        <v>0</v>
      </c>
      <c r="T103" s="142">
        <f>S103*H103</f>
        <v>0</v>
      </c>
      <c r="AR103" s="143" t="s">
        <v>167</v>
      </c>
      <c r="AT103" s="143" t="s">
        <v>162</v>
      </c>
      <c r="AU103" s="143" t="s">
        <v>79</v>
      </c>
      <c r="AY103" s="18" t="s">
        <v>160</v>
      </c>
      <c r="BE103" s="144">
        <f>IF(N103="základní",J103,0)</f>
        <v>0</v>
      </c>
      <c r="BF103" s="144">
        <f>IF(N103="snížená",J103,0)</f>
        <v>0</v>
      </c>
      <c r="BG103" s="144">
        <f>IF(N103="zákl. přenesená",J103,0)</f>
        <v>0</v>
      </c>
      <c r="BH103" s="144">
        <f>IF(N103="sníž. přenesená",J103,0)</f>
        <v>0</v>
      </c>
      <c r="BI103" s="144">
        <f>IF(N103="nulová",J103,0)</f>
        <v>0</v>
      </c>
      <c r="BJ103" s="18" t="s">
        <v>77</v>
      </c>
      <c r="BK103" s="144">
        <f>ROUND(I103*H103,2)</f>
        <v>0</v>
      </c>
      <c r="BL103" s="18" t="s">
        <v>167</v>
      </c>
      <c r="BM103" s="143" t="s">
        <v>1266</v>
      </c>
    </row>
    <row r="104" spans="2:65" s="1" customFormat="1" ht="11.25">
      <c r="B104" s="33"/>
      <c r="D104" s="145" t="s">
        <v>169</v>
      </c>
      <c r="F104" s="146" t="s">
        <v>1267</v>
      </c>
      <c r="I104" s="147"/>
      <c r="L104" s="33"/>
      <c r="M104" s="148"/>
      <c r="T104" s="54"/>
      <c r="AT104" s="18" t="s">
        <v>169</v>
      </c>
      <c r="AU104" s="18" t="s">
        <v>79</v>
      </c>
    </row>
    <row r="105" spans="2:65" s="1" customFormat="1" ht="11.25">
      <c r="B105" s="33"/>
      <c r="D105" s="193" t="s">
        <v>1254</v>
      </c>
      <c r="F105" s="194" t="s">
        <v>1268</v>
      </c>
      <c r="I105" s="147"/>
      <c r="L105" s="33"/>
      <c r="M105" s="148"/>
      <c r="T105" s="54"/>
      <c r="AT105" s="18" t="s">
        <v>1254</v>
      </c>
      <c r="AU105" s="18" t="s">
        <v>79</v>
      </c>
    </row>
    <row r="106" spans="2:65" s="15" customFormat="1" ht="11.25">
      <c r="B106" s="180"/>
      <c r="D106" s="145" t="s">
        <v>171</v>
      </c>
      <c r="E106" s="181" t="s">
        <v>19</v>
      </c>
      <c r="F106" s="182" t="s">
        <v>1269</v>
      </c>
      <c r="H106" s="181" t="s">
        <v>19</v>
      </c>
      <c r="I106" s="183"/>
      <c r="L106" s="180"/>
      <c r="M106" s="184"/>
      <c r="T106" s="185"/>
      <c r="AT106" s="181" t="s">
        <v>171</v>
      </c>
      <c r="AU106" s="181" t="s">
        <v>79</v>
      </c>
      <c r="AV106" s="15" t="s">
        <v>77</v>
      </c>
      <c r="AW106" s="15" t="s">
        <v>31</v>
      </c>
      <c r="AX106" s="15" t="s">
        <v>69</v>
      </c>
      <c r="AY106" s="181" t="s">
        <v>160</v>
      </c>
    </row>
    <row r="107" spans="2:65" s="12" customFormat="1" ht="11.25">
      <c r="B107" s="149"/>
      <c r="D107" s="145" t="s">
        <v>171</v>
      </c>
      <c r="E107" s="150" t="s">
        <v>19</v>
      </c>
      <c r="F107" s="151" t="s">
        <v>1270</v>
      </c>
      <c r="H107" s="152">
        <v>64</v>
      </c>
      <c r="I107" s="153"/>
      <c r="L107" s="149"/>
      <c r="M107" s="154"/>
      <c r="T107" s="155"/>
      <c r="AT107" s="150" t="s">
        <v>171</v>
      </c>
      <c r="AU107" s="150" t="s">
        <v>79</v>
      </c>
      <c r="AV107" s="12" t="s">
        <v>79</v>
      </c>
      <c r="AW107" s="12" t="s">
        <v>31</v>
      </c>
      <c r="AX107" s="12" t="s">
        <v>69</v>
      </c>
      <c r="AY107" s="150" t="s">
        <v>160</v>
      </c>
    </row>
    <row r="108" spans="2:65" s="15" customFormat="1" ht="11.25">
      <c r="B108" s="180"/>
      <c r="D108" s="145" t="s">
        <v>171</v>
      </c>
      <c r="E108" s="181" t="s">
        <v>19</v>
      </c>
      <c r="F108" s="182" t="s">
        <v>1271</v>
      </c>
      <c r="H108" s="181" t="s">
        <v>19</v>
      </c>
      <c r="I108" s="183"/>
      <c r="L108" s="180"/>
      <c r="M108" s="184"/>
      <c r="T108" s="185"/>
      <c r="AT108" s="181" t="s">
        <v>171</v>
      </c>
      <c r="AU108" s="181" t="s">
        <v>79</v>
      </c>
      <c r="AV108" s="15" t="s">
        <v>77</v>
      </c>
      <c r="AW108" s="15" t="s">
        <v>31</v>
      </c>
      <c r="AX108" s="15" t="s">
        <v>69</v>
      </c>
      <c r="AY108" s="181" t="s">
        <v>160</v>
      </c>
    </row>
    <row r="109" spans="2:65" s="12" customFormat="1" ht="11.25">
      <c r="B109" s="149"/>
      <c r="D109" s="145" t="s">
        <v>171</v>
      </c>
      <c r="E109" s="150" t="s">
        <v>19</v>
      </c>
      <c r="F109" s="151" t="s">
        <v>1272</v>
      </c>
      <c r="H109" s="152">
        <v>20</v>
      </c>
      <c r="I109" s="153"/>
      <c r="L109" s="149"/>
      <c r="M109" s="154"/>
      <c r="T109" s="155"/>
      <c r="AT109" s="150" t="s">
        <v>171</v>
      </c>
      <c r="AU109" s="150" t="s">
        <v>79</v>
      </c>
      <c r="AV109" s="12" t="s">
        <v>79</v>
      </c>
      <c r="AW109" s="12" t="s">
        <v>31</v>
      </c>
      <c r="AX109" s="12" t="s">
        <v>69</v>
      </c>
      <c r="AY109" s="150" t="s">
        <v>160</v>
      </c>
    </row>
    <row r="110" spans="2:65" s="13" customFormat="1" ht="11.25">
      <c r="B110" s="156"/>
      <c r="D110" s="145" t="s">
        <v>171</v>
      </c>
      <c r="E110" s="157" t="s">
        <v>19</v>
      </c>
      <c r="F110" s="158" t="s">
        <v>184</v>
      </c>
      <c r="H110" s="159">
        <v>84</v>
      </c>
      <c r="I110" s="160"/>
      <c r="L110" s="156"/>
      <c r="M110" s="161"/>
      <c r="T110" s="162"/>
      <c r="AT110" s="157" t="s">
        <v>171</v>
      </c>
      <c r="AU110" s="157" t="s">
        <v>79</v>
      </c>
      <c r="AV110" s="13" t="s">
        <v>167</v>
      </c>
      <c r="AW110" s="13" t="s">
        <v>31</v>
      </c>
      <c r="AX110" s="13" t="s">
        <v>77</v>
      </c>
      <c r="AY110" s="157" t="s">
        <v>160</v>
      </c>
    </row>
    <row r="111" spans="2:65" s="1" customFormat="1" ht="24.2" customHeight="1">
      <c r="B111" s="33"/>
      <c r="C111" s="132" t="s">
        <v>167</v>
      </c>
      <c r="D111" s="132" t="s">
        <v>162</v>
      </c>
      <c r="E111" s="133" t="s">
        <v>1273</v>
      </c>
      <c r="F111" s="134" t="s">
        <v>1274</v>
      </c>
      <c r="G111" s="135" t="s">
        <v>165</v>
      </c>
      <c r="H111" s="136">
        <v>84</v>
      </c>
      <c r="I111" s="137"/>
      <c r="J111" s="138">
        <f>ROUND(I111*H111,2)</f>
        <v>0</v>
      </c>
      <c r="K111" s="134" t="s">
        <v>1251</v>
      </c>
      <c r="L111" s="33"/>
      <c r="M111" s="139" t="s">
        <v>19</v>
      </c>
      <c r="N111" s="140" t="s">
        <v>40</v>
      </c>
      <c r="P111" s="141">
        <f>O111*H111</f>
        <v>0</v>
      </c>
      <c r="Q111" s="141">
        <v>0</v>
      </c>
      <c r="R111" s="141">
        <f>Q111*H111</f>
        <v>0</v>
      </c>
      <c r="S111" s="141">
        <v>0</v>
      </c>
      <c r="T111" s="142">
        <f>S111*H111</f>
        <v>0</v>
      </c>
      <c r="AR111" s="143" t="s">
        <v>167</v>
      </c>
      <c r="AT111" s="143" t="s">
        <v>162</v>
      </c>
      <c r="AU111" s="143" t="s">
        <v>79</v>
      </c>
      <c r="AY111" s="18" t="s">
        <v>160</v>
      </c>
      <c r="BE111" s="144">
        <f>IF(N111="základní",J111,0)</f>
        <v>0</v>
      </c>
      <c r="BF111" s="144">
        <f>IF(N111="snížená",J111,0)</f>
        <v>0</v>
      </c>
      <c r="BG111" s="144">
        <f>IF(N111="zákl. přenesená",J111,0)</f>
        <v>0</v>
      </c>
      <c r="BH111" s="144">
        <f>IF(N111="sníž. přenesená",J111,0)</f>
        <v>0</v>
      </c>
      <c r="BI111" s="144">
        <f>IF(N111="nulová",J111,0)</f>
        <v>0</v>
      </c>
      <c r="BJ111" s="18" t="s">
        <v>77</v>
      </c>
      <c r="BK111" s="144">
        <f>ROUND(I111*H111,2)</f>
        <v>0</v>
      </c>
      <c r="BL111" s="18" t="s">
        <v>167</v>
      </c>
      <c r="BM111" s="143" t="s">
        <v>1275</v>
      </c>
    </row>
    <row r="112" spans="2:65" s="1" customFormat="1" ht="19.5">
      <c r="B112" s="33"/>
      <c r="D112" s="145" t="s">
        <v>169</v>
      </c>
      <c r="F112" s="146" t="s">
        <v>1276</v>
      </c>
      <c r="I112" s="147"/>
      <c r="L112" s="33"/>
      <c r="M112" s="148"/>
      <c r="T112" s="54"/>
      <c r="AT112" s="18" t="s">
        <v>169</v>
      </c>
      <c r="AU112" s="18" t="s">
        <v>79</v>
      </c>
    </row>
    <row r="113" spans="2:65" s="1" customFormat="1" ht="11.25">
      <c r="B113" s="33"/>
      <c r="D113" s="193" t="s">
        <v>1254</v>
      </c>
      <c r="F113" s="194" t="s">
        <v>1277</v>
      </c>
      <c r="I113" s="147"/>
      <c r="L113" s="33"/>
      <c r="M113" s="148"/>
      <c r="T113" s="54"/>
      <c r="AT113" s="18" t="s">
        <v>1254</v>
      </c>
      <c r="AU113" s="18" t="s">
        <v>79</v>
      </c>
    </row>
    <row r="114" spans="2:65" s="1" customFormat="1" ht="16.5" customHeight="1">
      <c r="B114" s="33"/>
      <c r="C114" s="132" t="s">
        <v>191</v>
      </c>
      <c r="D114" s="132" t="s">
        <v>162</v>
      </c>
      <c r="E114" s="133" t="s">
        <v>1278</v>
      </c>
      <c r="F114" s="134" t="s">
        <v>1279</v>
      </c>
      <c r="G114" s="135" t="s">
        <v>165</v>
      </c>
      <c r="H114" s="136">
        <v>84</v>
      </c>
      <c r="I114" s="137"/>
      <c r="J114" s="138">
        <f>ROUND(I114*H114,2)</f>
        <v>0</v>
      </c>
      <c r="K114" s="134" t="s">
        <v>1251</v>
      </c>
      <c r="L114" s="33"/>
      <c r="M114" s="139" t="s">
        <v>19</v>
      </c>
      <c r="N114" s="140" t="s">
        <v>40</v>
      </c>
      <c r="P114" s="141">
        <f>O114*H114</f>
        <v>0</v>
      </c>
      <c r="Q114" s="141">
        <v>0</v>
      </c>
      <c r="R114" s="141">
        <f>Q114*H114</f>
        <v>0</v>
      </c>
      <c r="S114" s="141">
        <v>0</v>
      </c>
      <c r="T114" s="142">
        <f>S114*H114</f>
        <v>0</v>
      </c>
      <c r="AR114" s="143" t="s">
        <v>167</v>
      </c>
      <c r="AT114" s="143" t="s">
        <v>162</v>
      </c>
      <c r="AU114" s="143" t="s">
        <v>79</v>
      </c>
      <c r="AY114" s="18" t="s">
        <v>160</v>
      </c>
      <c r="BE114" s="144">
        <f>IF(N114="základní",J114,0)</f>
        <v>0</v>
      </c>
      <c r="BF114" s="144">
        <f>IF(N114="snížená",J114,0)</f>
        <v>0</v>
      </c>
      <c r="BG114" s="144">
        <f>IF(N114="zákl. přenesená",J114,0)</f>
        <v>0</v>
      </c>
      <c r="BH114" s="144">
        <f>IF(N114="sníž. přenesená",J114,0)</f>
        <v>0</v>
      </c>
      <c r="BI114" s="144">
        <f>IF(N114="nulová",J114,0)</f>
        <v>0</v>
      </c>
      <c r="BJ114" s="18" t="s">
        <v>77</v>
      </c>
      <c r="BK114" s="144">
        <f>ROUND(I114*H114,2)</f>
        <v>0</v>
      </c>
      <c r="BL114" s="18" t="s">
        <v>167</v>
      </c>
      <c r="BM114" s="143" t="s">
        <v>1280</v>
      </c>
    </row>
    <row r="115" spans="2:65" s="1" customFormat="1" ht="11.25">
      <c r="B115" s="33"/>
      <c r="D115" s="145" t="s">
        <v>169</v>
      </c>
      <c r="F115" s="146" t="s">
        <v>1281</v>
      </c>
      <c r="I115" s="147"/>
      <c r="L115" s="33"/>
      <c r="M115" s="148"/>
      <c r="T115" s="54"/>
      <c r="AT115" s="18" t="s">
        <v>169</v>
      </c>
      <c r="AU115" s="18" t="s">
        <v>79</v>
      </c>
    </row>
    <row r="116" spans="2:65" s="1" customFormat="1" ht="11.25">
      <c r="B116" s="33"/>
      <c r="D116" s="193" t="s">
        <v>1254</v>
      </c>
      <c r="F116" s="194" t="s">
        <v>1282</v>
      </c>
      <c r="I116" s="147"/>
      <c r="L116" s="33"/>
      <c r="M116" s="148"/>
      <c r="T116" s="54"/>
      <c r="AT116" s="18" t="s">
        <v>1254</v>
      </c>
      <c r="AU116" s="18" t="s">
        <v>79</v>
      </c>
    </row>
    <row r="117" spans="2:65" s="15" customFormat="1" ht="22.5">
      <c r="B117" s="180"/>
      <c r="D117" s="145" t="s">
        <v>171</v>
      </c>
      <c r="E117" s="181" t="s">
        <v>19</v>
      </c>
      <c r="F117" s="182" t="s">
        <v>1283</v>
      </c>
      <c r="H117" s="181" t="s">
        <v>19</v>
      </c>
      <c r="I117" s="183"/>
      <c r="L117" s="180"/>
      <c r="M117" s="184"/>
      <c r="T117" s="185"/>
      <c r="AT117" s="181" t="s">
        <v>171</v>
      </c>
      <c r="AU117" s="181" t="s">
        <v>79</v>
      </c>
      <c r="AV117" s="15" t="s">
        <v>77</v>
      </c>
      <c r="AW117" s="15" t="s">
        <v>31</v>
      </c>
      <c r="AX117" s="15" t="s">
        <v>69</v>
      </c>
      <c r="AY117" s="181" t="s">
        <v>160</v>
      </c>
    </row>
    <row r="118" spans="2:65" s="12" customFormat="1" ht="11.25">
      <c r="B118" s="149"/>
      <c r="D118" s="145" t="s">
        <v>171</v>
      </c>
      <c r="E118" s="150" t="s">
        <v>19</v>
      </c>
      <c r="F118" s="151" t="s">
        <v>1284</v>
      </c>
      <c r="H118" s="152">
        <v>84</v>
      </c>
      <c r="I118" s="153"/>
      <c r="L118" s="149"/>
      <c r="M118" s="154"/>
      <c r="T118" s="155"/>
      <c r="AT118" s="150" t="s">
        <v>171</v>
      </c>
      <c r="AU118" s="150" t="s">
        <v>79</v>
      </c>
      <c r="AV118" s="12" t="s">
        <v>79</v>
      </c>
      <c r="AW118" s="12" t="s">
        <v>31</v>
      </c>
      <c r="AX118" s="12" t="s">
        <v>77</v>
      </c>
      <c r="AY118" s="150" t="s">
        <v>160</v>
      </c>
    </row>
    <row r="119" spans="2:65" s="1" customFormat="1" ht="16.5" customHeight="1">
      <c r="B119" s="33"/>
      <c r="C119" s="132" t="s">
        <v>195</v>
      </c>
      <c r="D119" s="132" t="s">
        <v>162</v>
      </c>
      <c r="E119" s="133" t="s">
        <v>1285</v>
      </c>
      <c r="F119" s="134" t="s">
        <v>1286</v>
      </c>
      <c r="G119" s="135" t="s">
        <v>187</v>
      </c>
      <c r="H119" s="136">
        <v>186.86</v>
      </c>
      <c r="I119" s="137"/>
      <c r="J119" s="138">
        <f>ROUND(I119*H119,2)</f>
        <v>0</v>
      </c>
      <c r="K119" s="134" t="s">
        <v>1251</v>
      </c>
      <c r="L119" s="33"/>
      <c r="M119" s="139" t="s">
        <v>19</v>
      </c>
      <c r="N119" s="140" t="s">
        <v>40</v>
      </c>
      <c r="P119" s="141">
        <f>O119*H119</f>
        <v>0</v>
      </c>
      <c r="Q119" s="141">
        <v>0</v>
      </c>
      <c r="R119" s="141">
        <f>Q119*H119</f>
        <v>0</v>
      </c>
      <c r="S119" s="141">
        <v>0</v>
      </c>
      <c r="T119" s="142">
        <f>S119*H119</f>
        <v>0</v>
      </c>
      <c r="AR119" s="143" t="s">
        <v>167</v>
      </c>
      <c r="AT119" s="143" t="s">
        <v>162</v>
      </c>
      <c r="AU119" s="143" t="s">
        <v>79</v>
      </c>
      <c r="AY119" s="18" t="s">
        <v>160</v>
      </c>
      <c r="BE119" s="144">
        <f>IF(N119="základní",J119,0)</f>
        <v>0</v>
      </c>
      <c r="BF119" s="144">
        <f>IF(N119="snížená",J119,0)</f>
        <v>0</v>
      </c>
      <c r="BG119" s="144">
        <f>IF(N119="zákl. přenesená",J119,0)</f>
        <v>0</v>
      </c>
      <c r="BH119" s="144">
        <f>IF(N119="sníž. přenesená",J119,0)</f>
        <v>0</v>
      </c>
      <c r="BI119" s="144">
        <f>IF(N119="nulová",J119,0)</f>
        <v>0</v>
      </c>
      <c r="BJ119" s="18" t="s">
        <v>77</v>
      </c>
      <c r="BK119" s="144">
        <f>ROUND(I119*H119,2)</f>
        <v>0</v>
      </c>
      <c r="BL119" s="18" t="s">
        <v>167</v>
      </c>
      <c r="BM119" s="143" t="s">
        <v>1287</v>
      </c>
    </row>
    <row r="120" spans="2:65" s="1" customFormat="1" ht="11.25">
      <c r="B120" s="33"/>
      <c r="D120" s="145" t="s">
        <v>169</v>
      </c>
      <c r="F120" s="146" t="s">
        <v>1288</v>
      </c>
      <c r="I120" s="147"/>
      <c r="L120" s="33"/>
      <c r="M120" s="148"/>
      <c r="T120" s="54"/>
      <c r="AT120" s="18" t="s">
        <v>169</v>
      </c>
      <c r="AU120" s="18" t="s">
        <v>79</v>
      </c>
    </row>
    <row r="121" spans="2:65" s="1" customFormat="1" ht="11.25">
      <c r="B121" s="33"/>
      <c r="D121" s="193" t="s">
        <v>1254</v>
      </c>
      <c r="F121" s="194" t="s">
        <v>1289</v>
      </c>
      <c r="I121" s="147"/>
      <c r="L121" s="33"/>
      <c r="M121" s="148"/>
      <c r="T121" s="54"/>
      <c r="AT121" s="18" t="s">
        <v>1254</v>
      </c>
      <c r="AU121" s="18" t="s">
        <v>79</v>
      </c>
    </row>
    <row r="122" spans="2:65" s="15" customFormat="1" ht="11.25">
      <c r="B122" s="180"/>
      <c r="D122" s="145" t="s">
        <v>171</v>
      </c>
      <c r="E122" s="181" t="s">
        <v>19</v>
      </c>
      <c r="F122" s="182" t="s">
        <v>1290</v>
      </c>
      <c r="H122" s="181" t="s">
        <v>19</v>
      </c>
      <c r="I122" s="183"/>
      <c r="L122" s="180"/>
      <c r="M122" s="184"/>
      <c r="T122" s="185"/>
      <c r="AT122" s="181" t="s">
        <v>171</v>
      </c>
      <c r="AU122" s="181" t="s">
        <v>79</v>
      </c>
      <c r="AV122" s="15" t="s">
        <v>77</v>
      </c>
      <c r="AW122" s="15" t="s">
        <v>31</v>
      </c>
      <c r="AX122" s="15" t="s">
        <v>69</v>
      </c>
      <c r="AY122" s="181" t="s">
        <v>160</v>
      </c>
    </row>
    <row r="123" spans="2:65" s="12" customFormat="1" ht="11.25">
      <c r="B123" s="149"/>
      <c r="D123" s="145" t="s">
        <v>171</v>
      </c>
      <c r="E123" s="150" t="s">
        <v>19</v>
      </c>
      <c r="F123" s="151" t="s">
        <v>1291</v>
      </c>
      <c r="H123" s="152">
        <v>106.86</v>
      </c>
      <c r="I123" s="153"/>
      <c r="L123" s="149"/>
      <c r="M123" s="154"/>
      <c r="T123" s="155"/>
      <c r="AT123" s="150" t="s">
        <v>171</v>
      </c>
      <c r="AU123" s="150" t="s">
        <v>79</v>
      </c>
      <c r="AV123" s="12" t="s">
        <v>79</v>
      </c>
      <c r="AW123" s="12" t="s">
        <v>31</v>
      </c>
      <c r="AX123" s="12" t="s">
        <v>69</v>
      </c>
      <c r="AY123" s="150" t="s">
        <v>160</v>
      </c>
    </row>
    <row r="124" spans="2:65" s="15" customFormat="1" ht="11.25">
      <c r="B124" s="180"/>
      <c r="D124" s="145" t="s">
        <v>171</v>
      </c>
      <c r="E124" s="181" t="s">
        <v>19</v>
      </c>
      <c r="F124" s="182" t="s">
        <v>1292</v>
      </c>
      <c r="H124" s="181" t="s">
        <v>19</v>
      </c>
      <c r="I124" s="183"/>
      <c r="L124" s="180"/>
      <c r="M124" s="184"/>
      <c r="T124" s="185"/>
      <c r="AT124" s="181" t="s">
        <v>171</v>
      </c>
      <c r="AU124" s="181" t="s">
        <v>79</v>
      </c>
      <c r="AV124" s="15" t="s">
        <v>77</v>
      </c>
      <c r="AW124" s="15" t="s">
        <v>31</v>
      </c>
      <c r="AX124" s="15" t="s">
        <v>69</v>
      </c>
      <c r="AY124" s="181" t="s">
        <v>160</v>
      </c>
    </row>
    <row r="125" spans="2:65" s="12" customFormat="1" ht="11.25">
      <c r="B125" s="149"/>
      <c r="D125" s="145" t="s">
        <v>171</v>
      </c>
      <c r="E125" s="150" t="s">
        <v>19</v>
      </c>
      <c r="F125" s="151" t="s">
        <v>1293</v>
      </c>
      <c r="H125" s="152">
        <v>80</v>
      </c>
      <c r="I125" s="153"/>
      <c r="L125" s="149"/>
      <c r="M125" s="154"/>
      <c r="T125" s="155"/>
      <c r="AT125" s="150" t="s">
        <v>171</v>
      </c>
      <c r="AU125" s="150" t="s">
        <v>79</v>
      </c>
      <c r="AV125" s="12" t="s">
        <v>79</v>
      </c>
      <c r="AW125" s="12" t="s">
        <v>31</v>
      </c>
      <c r="AX125" s="12" t="s">
        <v>69</v>
      </c>
      <c r="AY125" s="150" t="s">
        <v>160</v>
      </c>
    </row>
    <row r="126" spans="2:65" s="13" customFormat="1" ht="11.25">
      <c r="B126" s="156"/>
      <c r="D126" s="145" t="s">
        <v>171</v>
      </c>
      <c r="E126" s="157" t="s">
        <v>19</v>
      </c>
      <c r="F126" s="158" t="s">
        <v>184</v>
      </c>
      <c r="H126" s="159">
        <v>186.86</v>
      </c>
      <c r="I126" s="160"/>
      <c r="L126" s="156"/>
      <c r="M126" s="161"/>
      <c r="T126" s="162"/>
      <c r="AT126" s="157" t="s">
        <v>171</v>
      </c>
      <c r="AU126" s="157" t="s">
        <v>79</v>
      </c>
      <c r="AV126" s="13" t="s">
        <v>167</v>
      </c>
      <c r="AW126" s="13" t="s">
        <v>31</v>
      </c>
      <c r="AX126" s="13" t="s">
        <v>77</v>
      </c>
      <c r="AY126" s="157" t="s">
        <v>160</v>
      </c>
    </row>
    <row r="127" spans="2:65" s="1" customFormat="1" ht="16.5" customHeight="1">
      <c r="B127" s="33"/>
      <c r="C127" s="132" t="s">
        <v>199</v>
      </c>
      <c r="D127" s="132" t="s">
        <v>162</v>
      </c>
      <c r="E127" s="133" t="s">
        <v>1294</v>
      </c>
      <c r="F127" s="134" t="s">
        <v>1295</v>
      </c>
      <c r="G127" s="135" t="s">
        <v>165</v>
      </c>
      <c r="H127" s="136">
        <v>35.54</v>
      </c>
      <c r="I127" s="137"/>
      <c r="J127" s="138">
        <f>ROUND(I127*H127,2)</f>
        <v>0</v>
      </c>
      <c r="K127" s="134" t="s">
        <v>1251</v>
      </c>
      <c r="L127" s="33"/>
      <c r="M127" s="139" t="s">
        <v>19</v>
      </c>
      <c r="N127" s="140" t="s">
        <v>40</v>
      </c>
      <c r="P127" s="141">
        <f>O127*H127</f>
        <v>0</v>
      </c>
      <c r="Q127" s="141">
        <v>0</v>
      </c>
      <c r="R127" s="141">
        <f>Q127*H127</f>
        <v>0</v>
      </c>
      <c r="S127" s="141">
        <v>0</v>
      </c>
      <c r="T127" s="142">
        <f>S127*H127</f>
        <v>0</v>
      </c>
      <c r="AR127" s="143" t="s">
        <v>167</v>
      </c>
      <c r="AT127" s="143" t="s">
        <v>162</v>
      </c>
      <c r="AU127" s="143" t="s">
        <v>79</v>
      </c>
      <c r="AY127" s="18" t="s">
        <v>160</v>
      </c>
      <c r="BE127" s="144">
        <f>IF(N127="základní",J127,0)</f>
        <v>0</v>
      </c>
      <c r="BF127" s="144">
        <f>IF(N127="snížená",J127,0)</f>
        <v>0</v>
      </c>
      <c r="BG127" s="144">
        <f>IF(N127="zákl. přenesená",J127,0)</f>
        <v>0</v>
      </c>
      <c r="BH127" s="144">
        <f>IF(N127="sníž. přenesená",J127,0)</f>
        <v>0</v>
      </c>
      <c r="BI127" s="144">
        <f>IF(N127="nulová",J127,0)</f>
        <v>0</v>
      </c>
      <c r="BJ127" s="18" t="s">
        <v>77</v>
      </c>
      <c r="BK127" s="144">
        <f>ROUND(I127*H127,2)</f>
        <v>0</v>
      </c>
      <c r="BL127" s="18" t="s">
        <v>167</v>
      </c>
      <c r="BM127" s="143" t="s">
        <v>1296</v>
      </c>
    </row>
    <row r="128" spans="2:65" s="1" customFormat="1" ht="19.5">
      <c r="B128" s="33"/>
      <c r="D128" s="145" t="s">
        <v>169</v>
      </c>
      <c r="F128" s="146" t="s">
        <v>1297</v>
      </c>
      <c r="I128" s="147"/>
      <c r="L128" s="33"/>
      <c r="M128" s="148"/>
      <c r="T128" s="54"/>
      <c r="AT128" s="18" t="s">
        <v>169</v>
      </c>
      <c r="AU128" s="18" t="s">
        <v>79</v>
      </c>
    </row>
    <row r="129" spans="2:65" s="1" customFormat="1" ht="11.25">
      <c r="B129" s="33"/>
      <c r="D129" s="193" t="s">
        <v>1254</v>
      </c>
      <c r="F129" s="194" t="s">
        <v>1298</v>
      </c>
      <c r="I129" s="147"/>
      <c r="L129" s="33"/>
      <c r="M129" s="148"/>
      <c r="T129" s="54"/>
      <c r="AT129" s="18" t="s">
        <v>1254</v>
      </c>
      <c r="AU129" s="18" t="s">
        <v>79</v>
      </c>
    </row>
    <row r="130" spans="2:65" s="15" customFormat="1" ht="11.25">
      <c r="B130" s="180"/>
      <c r="D130" s="145" t="s">
        <v>171</v>
      </c>
      <c r="E130" s="181" t="s">
        <v>19</v>
      </c>
      <c r="F130" s="182" t="s">
        <v>1299</v>
      </c>
      <c r="H130" s="181" t="s">
        <v>19</v>
      </c>
      <c r="I130" s="183"/>
      <c r="L130" s="180"/>
      <c r="M130" s="184"/>
      <c r="T130" s="185"/>
      <c r="AT130" s="181" t="s">
        <v>171</v>
      </c>
      <c r="AU130" s="181" t="s">
        <v>79</v>
      </c>
      <c r="AV130" s="15" t="s">
        <v>77</v>
      </c>
      <c r="AW130" s="15" t="s">
        <v>31</v>
      </c>
      <c r="AX130" s="15" t="s">
        <v>69</v>
      </c>
      <c r="AY130" s="181" t="s">
        <v>160</v>
      </c>
    </row>
    <row r="131" spans="2:65" s="12" customFormat="1" ht="11.25">
      <c r="B131" s="149"/>
      <c r="D131" s="145" t="s">
        <v>171</v>
      </c>
      <c r="E131" s="150" t="s">
        <v>19</v>
      </c>
      <c r="F131" s="151" t="s">
        <v>1300</v>
      </c>
      <c r="H131" s="152">
        <v>15.54</v>
      </c>
      <c r="I131" s="153"/>
      <c r="L131" s="149"/>
      <c r="M131" s="154"/>
      <c r="T131" s="155"/>
      <c r="AT131" s="150" t="s">
        <v>171</v>
      </c>
      <c r="AU131" s="150" t="s">
        <v>79</v>
      </c>
      <c r="AV131" s="12" t="s">
        <v>79</v>
      </c>
      <c r="AW131" s="12" t="s">
        <v>31</v>
      </c>
      <c r="AX131" s="12" t="s">
        <v>69</v>
      </c>
      <c r="AY131" s="150" t="s">
        <v>160</v>
      </c>
    </row>
    <row r="132" spans="2:65" s="15" customFormat="1" ht="11.25">
      <c r="B132" s="180"/>
      <c r="D132" s="145" t="s">
        <v>171</v>
      </c>
      <c r="E132" s="181" t="s">
        <v>19</v>
      </c>
      <c r="F132" s="182" t="s">
        <v>1301</v>
      </c>
      <c r="H132" s="181" t="s">
        <v>19</v>
      </c>
      <c r="I132" s="183"/>
      <c r="L132" s="180"/>
      <c r="M132" s="184"/>
      <c r="T132" s="185"/>
      <c r="AT132" s="181" t="s">
        <v>171</v>
      </c>
      <c r="AU132" s="181" t="s">
        <v>79</v>
      </c>
      <c r="AV132" s="15" t="s">
        <v>77</v>
      </c>
      <c r="AW132" s="15" t="s">
        <v>31</v>
      </c>
      <c r="AX132" s="15" t="s">
        <v>69</v>
      </c>
      <c r="AY132" s="181" t="s">
        <v>160</v>
      </c>
    </row>
    <row r="133" spans="2:65" s="12" customFormat="1" ht="11.25">
      <c r="B133" s="149"/>
      <c r="D133" s="145" t="s">
        <v>171</v>
      </c>
      <c r="E133" s="150" t="s">
        <v>19</v>
      </c>
      <c r="F133" s="151" t="s">
        <v>1272</v>
      </c>
      <c r="H133" s="152">
        <v>20</v>
      </c>
      <c r="I133" s="153"/>
      <c r="L133" s="149"/>
      <c r="M133" s="154"/>
      <c r="T133" s="155"/>
      <c r="AT133" s="150" t="s">
        <v>171</v>
      </c>
      <c r="AU133" s="150" t="s">
        <v>79</v>
      </c>
      <c r="AV133" s="12" t="s">
        <v>79</v>
      </c>
      <c r="AW133" s="12" t="s">
        <v>31</v>
      </c>
      <c r="AX133" s="12" t="s">
        <v>69</v>
      </c>
      <c r="AY133" s="150" t="s">
        <v>160</v>
      </c>
    </row>
    <row r="134" spans="2:65" s="13" customFormat="1" ht="11.25">
      <c r="B134" s="156"/>
      <c r="D134" s="145" t="s">
        <v>171</v>
      </c>
      <c r="E134" s="157" t="s">
        <v>19</v>
      </c>
      <c r="F134" s="158" t="s">
        <v>184</v>
      </c>
      <c r="H134" s="159">
        <v>35.54</v>
      </c>
      <c r="I134" s="160"/>
      <c r="L134" s="156"/>
      <c r="M134" s="161"/>
      <c r="T134" s="162"/>
      <c r="AT134" s="157" t="s">
        <v>171</v>
      </c>
      <c r="AU134" s="157" t="s">
        <v>79</v>
      </c>
      <c r="AV134" s="13" t="s">
        <v>167</v>
      </c>
      <c r="AW134" s="13" t="s">
        <v>31</v>
      </c>
      <c r="AX134" s="13" t="s">
        <v>77</v>
      </c>
      <c r="AY134" s="157" t="s">
        <v>160</v>
      </c>
    </row>
    <row r="135" spans="2:65" s="1" customFormat="1" ht="16.5" customHeight="1">
      <c r="B135" s="33"/>
      <c r="C135" s="132" t="s">
        <v>204</v>
      </c>
      <c r="D135" s="132" t="s">
        <v>162</v>
      </c>
      <c r="E135" s="133" t="s">
        <v>1302</v>
      </c>
      <c r="F135" s="134" t="s">
        <v>1303</v>
      </c>
      <c r="G135" s="135" t="s">
        <v>165</v>
      </c>
      <c r="H135" s="136">
        <v>35.54</v>
      </c>
      <c r="I135" s="137"/>
      <c r="J135" s="138">
        <f>ROUND(I135*H135,2)</f>
        <v>0</v>
      </c>
      <c r="K135" s="134" t="s">
        <v>1251</v>
      </c>
      <c r="L135" s="33"/>
      <c r="M135" s="139" t="s">
        <v>19</v>
      </c>
      <c r="N135" s="140" t="s">
        <v>40</v>
      </c>
      <c r="P135" s="141">
        <f>O135*H135</f>
        <v>0</v>
      </c>
      <c r="Q135" s="141">
        <v>0</v>
      </c>
      <c r="R135" s="141">
        <f>Q135*H135</f>
        <v>0</v>
      </c>
      <c r="S135" s="141">
        <v>0</v>
      </c>
      <c r="T135" s="142">
        <f>S135*H135</f>
        <v>0</v>
      </c>
      <c r="AR135" s="143" t="s">
        <v>167</v>
      </c>
      <c r="AT135" s="143" t="s">
        <v>162</v>
      </c>
      <c r="AU135" s="143" t="s">
        <v>79</v>
      </c>
      <c r="AY135" s="18" t="s">
        <v>160</v>
      </c>
      <c r="BE135" s="144">
        <f>IF(N135="základní",J135,0)</f>
        <v>0</v>
      </c>
      <c r="BF135" s="144">
        <f>IF(N135="snížená",J135,0)</f>
        <v>0</v>
      </c>
      <c r="BG135" s="144">
        <f>IF(N135="zákl. přenesená",J135,0)</f>
        <v>0</v>
      </c>
      <c r="BH135" s="144">
        <f>IF(N135="sníž. přenesená",J135,0)</f>
        <v>0</v>
      </c>
      <c r="BI135" s="144">
        <f>IF(N135="nulová",J135,0)</f>
        <v>0</v>
      </c>
      <c r="BJ135" s="18" t="s">
        <v>77</v>
      </c>
      <c r="BK135" s="144">
        <f>ROUND(I135*H135,2)</f>
        <v>0</v>
      </c>
      <c r="BL135" s="18" t="s">
        <v>167</v>
      </c>
      <c r="BM135" s="143" t="s">
        <v>1304</v>
      </c>
    </row>
    <row r="136" spans="2:65" s="1" customFormat="1" ht="11.25">
      <c r="B136" s="33"/>
      <c r="D136" s="145" t="s">
        <v>169</v>
      </c>
      <c r="F136" s="146" t="s">
        <v>1305</v>
      </c>
      <c r="I136" s="147"/>
      <c r="L136" s="33"/>
      <c r="M136" s="148"/>
      <c r="T136" s="54"/>
      <c r="AT136" s="18" t="s">
        <v>169</v>
      </c>
      <c r="AU136" s="18" t="s">
        <v>79</v>
      </c>
    </row>
    <row r="137" spans="2:65" s="1" customFormat="1" ht="11.25">
      <c r="B137" s="33"/>
      <c r="D137" s="193" t="s">
        <v>1254</v>
      </c>
      <c r="F137" s="194" t="s">
        <v>1306</v>
      </c>
      <c r="I137" s="147"/>
      <c r="L137" s="33"/>
      <c r="M137" s="148"/>
      <c r="T137" s="54"/>
      <c r="AT137" s="18" t="s">
        <v>1254</v>
      </c>
      <c r="AU137" s="18" t="s">
        <v>79</v>
      </c>
    </row>
    <row r="138" spans="2:65" s="15" customFormat="1" ht="11.25">
      <c r="B138" s="180"/>
      <c r="D138" s="145" t="s">
        <v>171</v>
      </c>
      <c r="E138" s="181" t="s">
        <v>19</v>
      </c>
      <c r="F138" s="182" t="s">
        <v>1307</v>
      </c>
      <c r="H138" s="181" t="s">
        <v>19</v>
      </c>
      <c r="I138" s="183"/>
      <c r="L138" s="180"/>
      <c r="M138" s="184"/>
      <c r="T138" s="185"/>
      <c r="AT138" s="181" t="s">
        <v>171</v>
      </c>
      <c r="AU138" s="181" t="s">
        <v>79</v>
      </c>
      <c r="AV138" s="15" t="s">
        <v>77</v>
      </c>
      <c r="AW138" s="15" t="s">
        <v>31</v>
      </c>
      <c r="AX138" s="15" t="s">
        <v>69</v>
      </c>
      <c r="AY138" s="181" t="s">
        <v>160</v>
      </c>
    </row>
    <row r="139" spans="2:65" s="12" customFormat="1" ht="11.25">
      <c r="B139" s="149"/>
      <c r="D139" s="145" t="s">
        <v>171</v>
      </c>
      <c r="E139" s="150" t="s">
        <v>19</v>
      </c>
      <c r="F139" s="151" t="s">
        <v>1308</v>
      </c>
      <c r="H139" s="152">
        <v>35.54</v>
      </c>
      <c r="I139" s="153"/>
      <c r="L139" s="149"/>
      <c r="M139" s="154"/>
      <c r="T139" s="155"/>
      <c r="AT139" s="150" t="s">
        <v>171</v>
      </c>
      <c r="AU139" s="150" t="s">
        <v>79</v>
      </c>
      <c r="AV139" s="12" t="s">
        <v>79</v>
      </c>
      <c r="AW139" s="12" t="s">
        <v>31</v>
      </c>
      <c r="AX139" s="12" t="s">
        <v>77</v>
      </c>
      <c r="AY139" s="150" t="s">
        <v>160</v>
      </c>
    </row>
    <row r="140" spans="2:65" s="1" customFormat="1" ht="16.5" customHeight="1">
      <c r="B140" s="33"/>
      <c r="C140" s="163" t="s">
        <v>211</v>
      </c>
      <c r="D140" s="163" t="s">
        <v>200</v>
      </c>
      <c r="E140" s="164" t="s">
        <v>1309</v>
      </c>
      <c r="F140" s="165" t="s">
        <v>1310</v>
      </c>
      <c r="G140" s="166" t="s">
        <v>233</v>
      </c>
      <c r="H140" s="167">
        <v>74.634</v>
      </c>
      <c r="I140" s="168"/>
      <c r="J140" s="169">
        <f>ROUND(I140*H140,2)</f>
        <v>0</v>
      </c>
      <c r="K140" s="165" t="s">
        <v>1251</v>
      </c>
      <c r="L140" s="170"/>
      <c r="M140" s="171" t="s">
        <v>19</v>
      </c>
      <c r="N140" s="172" t="s">
        <v>40</v>
      </c>
      <c r="P140" s="141">
        <f>O140*H140</f>
        <v>0</v>
      </c>
      <c r="Q140" s="141">
        <v>1</v>
      </c>
      <c r="R140" s="141">
        <f>Q140*H140</f>
        <v>74.634</v>
      </c>
      <c r="S140" s="141">
        <v>0</v>
      </c>
      <c r="T140" s="142">
        <f>S140*H140</f>
        <v>0</v>
      </c>
      <c r="AR140" s="143" t="s">
        <v>204</v>
      </c>
      <c r="AT140" s="143" t="s">
        <v>200</v>
      </c>
      <c r="AU140" s="143" t="s">
        <v>79</v>
      </c>
      <c r="AY140" s="18" t="s">
        <v>160</v>
      </c>
      <c r="BE140" s="144">
        <f>IF(N140="základní",J140,0)</f>
        <v>0</v>
      </c>
      <c r="BF140" s="144">
        <f>IF(N140="snížená",J140,0)</f>
        <v>0</v>
      </c>
      <c r="BG140" s="144">
        <f>IF(N140="zákl. přenesená",J140,0)</f>
        <v>0</v>
      </c>
      <c r="BH140" s="144">
        <f>IF(N140="sníž. přenesená",J140,0)</f>
        <v>0</v>
      </c>
      <c r="BI140" s="144">
        <f>IF(N140="nulová",J140,0)</f>
        <v>0</v>
      </c>
      <c r="BJ140" s="18" t="s">
        <v>77</v>
      </c>
      <c r="BK140" s="144">
        <f>ROUND(I140*H140,2)</f>
        <v>0</v>
      </c>
      <c r="BL140" s="18" t="s">
        <v>167</v>
      </c>
      <c r="BM140" s="143" t="s">
        <v>1311</v>
      </c>
    </row>
    <row r="141" spans="2:65" s="1" customFormat="1" ht="11.25">
      <c r="B141" s="33"/>
      <c r="D141" s="145" t="s">
        <v>169</v>
      </c>
      <c r="F141" s="146" t="s">
        <v>1310</v>
      </c>
      <c r="I141" s="147"/>
      <c r="L141" s="33"/>
      <c r="M141" s="148"/>
      <c r="T141" s="54"/>
      <c r="AT141" s="18" t="s">
        <v>169</v>
      </c>
      <c r="AU141" s="18" t="s">
        <v>79</v>
      </c>
    </row>
    <row r="142" spans="2:65" s="12" customFormat="1" ht="11.25">
      <c r="B142" s="149"/>
      <c r="D142" s="145" t="s">
        <v>171</v>
      </c>
      <c r="E142" s="150" t="s">
        <v>19</v>
      </c>
      <c r="F142" s="151" t="s">
        <v>1312</v>
      </c>
      <c r="H142" s="152">
        <v>74.634</v>
      </c>
      <c r="I142" s="153"/>
      <c r="L142" s="149"/>
      <c r="M142" s="154"/>
      <c r="T142" s="155"/>
      <c r="AT142" s="150" t="s">
        <v>171</v>
      </c>
      <c r="AU142" s="150" t="s">
        <v>79</v>
      </c>
      <c r="AV142" s="12" t="s">
        <v>79</v>
      </c>
      <c r="AW142" s="12" t="s">
        <v>31</v>
      </c>
      <c r="AX142" s="12" t="s">
        <v>77</v>
      </c>
      <c r="AY142" s="150" t="s">
        <v>160</v>
      </c>
    </row>
    <row r="143" spans="2:65" s="1" customFormat="1" ht="16.5" customHeight="1">
      <c r="B143" s="33"/>
      <c r="C143" s="132" t="s">
        <v>216</v>
      </c>
      <c r="D143" s="132" t="s">
        <v>162</v>
      </c>
      <c r="E143" s="133" t="s">
        <v>1313</v>
      </c>
      <c r="F143" s="134" t="s">
        <v>1314</v>
      </c>
      <c r="G143" s="135" t="s">
        <v>187</v>
      </c>
      <c r="H143" s="136">
        <v>110.4</v>
      </c>
      <c r="I143" s="137"/>
      <c r="J143" s="138">
        <f>ROUND(I143*H143,2)</f>
        <v>0</v>
      </c>
      <c r="K143" s="134" t="s">
        <v>1251</v>
      </c>
      <c r="L143" s="33"/>
      <c r="M143" s="139" t="s">
        <v>19</v>
      </c>
      <c r="N143" s="140" t="s">
        <v>40</v>
      </c>
      <c r="P143" s="141">
        <f>O143*H143</f>
        <v>0</v>
      </c>
      <c r="Q143" s="141">
        <v>0</v>
      </c>
      <c r="R143" s="141">
        <f>Q143*H143</f>
        <v>0</v>
      </c>
      <c r="S143" s="141">
        <v>0</v>
      </c>
      <c r="T143" s="142">
        <f>S143*H143</f>
        <v>0</v>
      </c>
      <c r="AR143" s="143" t="s">
        <v>167</v>
      </c>
      <c r="AT143" s="143" t="s">
        <v>162</v>
      </c>
      <c r="AU143" s="143" t="s">
        <v>79</v>
      </c>
      <c r="AY143" s="18" t="s">
        <v>160</v>
      </c>
      <c r="BE143" s="144">
        <f>IF(N143="základní",J143,0)</f>
        <v>0</v>
      </c>
      <c r="BF143" s="144">
        <f>IF(N143="snížená",J143,0)</f>
        <v>0</v>
      </c>
      <c r="BG143" s="144">
        <f>IF(N143="zákl. přenesená",J143,0)</f>
        <v>0</v>
      </c>
      <c r="BH143" s="144">
        <f>IF(N143="sníž. přenesená",J143,0)</f>
        <v>0</v>
      </c>
      <c r="BI143" s="144">
        <f>IF(N143="nulová",J143,0)</f>
        <v>0</v>
      </c>
      <c r="BJ143" s="18" t="s">
        <v>77</v>
      </c>
      <c r="BK143" s="144">
        <f>ROUND(I143*H143,2)</f>
        <v>0</v>
      </c>
      <c r="BL143" s="18" t="s">
        <v>167</v>
      </c>
      <c r="BM143" s="143" t="s">
        <v>1315</v>
      </c>
    </row>
    <row r="144" spans="2:65" s="1" customFormat="1" ht="19.5">
      <c r="B144" s="33"/>
      <c r="D144" s="145" t="s">
        <v>169</v>
      </c>
      <c r="F144" s="146" t="s">
        <v>1316</v>
      </c>
      <c r="I144" s="147"/>
      <c r="L144" s="33"/>
      <c r="M144" s="148"/>
      <c r="T144" s="54"/>
      <c r="AT144" s="18" t="s">
        <v>169</v>
      </c>
      <c r="AU144" s="18" t="s">
        <v>79</v>
      </c>
    </row>
    <row r="145" spans="2:65" s="1" customFormat="1" ht="11.25">
      <c r="B145" s="33"/>
      <c r="D145" s="193" t="s">
        <v>1254</v>
      </c>
      <c r="F145" s="194" t="s">
        <v>1317</v>
      </c>
      <c r="I145" s="147"/>
      <c r="L145" s="33"/>
      <c r="M145" s="148"/>
      <c r="T145" s="54"/>
      <c r="AT145" s="18" t="s">
        <v>1254</v>
      </c>
      <c r="AU145" s="18" t="s">
        <v>79</v>
      </c>
    </row>
    <row r="146" spans="2:65" s="15" customFormat="1" ht="11.25">
      <c r="B146" s="180"/>
      <c r="D146" s="145" t="s">
        <v>171</v>
      </c>
      <c r="E146" s="181" t="s">
        <v>19</v>
      </c>
      <c r="F146" s="182" t="s">
        <v>1318</v>
      </c>
      <c r="H146" s="181" t="s">
        <v>19</v>
      </c>
      <c r="I146" s="183"/>
      <c r="L146" s="180"/>
      <c r="M146" s="184"/>
      <c r="T146" s="185"/>
      <c r="AT146" s="181" t="s">
        <v>171</v>
      </c>
      <c r="AU146" s="181" t="s">
        <v>79</v>
      </c>
      <c r="AV146" s="15" t="s">
        <v>77</v>
      </c>
      <c r="AW146" s="15" t="s">
        <v>31</v>
      </c>
      <c r="AX146" s="15" t="s">
        <v>69</v>
      </c>
      <c r="AY146" s="181" t="s">
        <v>160</v>
      </c>
    </row>
    <row r="147" spans="2:65" s="12" customFormat="1" ht="11.25">
      <c r="B147" s="149"/>
      <c r="D147" s="145" t="s">
        <v>171</v>
      </c>
      <c r="E147" s="150" t="s">
        <v>19</v>
      </c>
      <c r="F147" s="151" t="s">
        <v>1319</v>
      </c>
      <c r="H147" s="152">
        <v>110.4</v>
      </c>
      <c r="I147" s="153"/>
      <c r="L147" s="149"/>
      <c r="M147" s="154"/>
      <c r="T147" s="155"/>
      <c r="AT147" s="150" t="s">
        <v>171</v>
      </c>
      <c r="AU147" s="150" t="s">
        <v>79</v>
      </c>
      <c r="AV147" s="12" t="s">
        <v>79</v>
      </c>
      <c r="AW147" s="12" t="s">
        <v>31</v>
      </c>
      <c r="AX147" s="12" t="s">
        <v>77</v>
      </c>
      <c r="AY147" s="150" t="s">
        <v>160</v>
      </c>
    </row>
    <row r="148" spans="2:65" s="1" customFormat="1" ht="16.5" customHeight="1">
      <c r="B148" s="33"/>
      <c r="C148" s="132" t="s">
        <v>221</v>
      </c>
      <c r="D148" s="132" t="s">
        <v>162</v>
      </c>
      <c r="E148" s="133" t="s">
        <v>1320</v>
      </c>
      <c r="F148" s="134" t="s">
        <v>1321</v>
      </c>
      <c r="G148" s="135" t="s">
        <v>187</v>
      </c>
      <c r="H148" s="136">
        <v>110.4</v>
      </c>
      <c r="I148" s="137"/>
      <c r="J148" s="138">
        <f>ROUND(I148*H148,2)</f>
        <v>0</v>
      </c>
      <c r="K148" s="134" t="s">
        <v>1251</v>
      </c>
      <c r="L148" s="33"/>
      <c r="M148" s="139" t="s">
        <v>19</v>
      </c>
      <c r="N148" s="140" t="s">
        <v>40</v>
      </c>
      <c r="P148" s="141">
        <f>O148*H148</f>
        <v>0</v>
      </c>
      <c r="Q148" s="141">
        <v>3.9699999999999996E-3</v>
      </c>
      <c r="R148" s="141">
        <f>Q148*H148</f>
        <v>0.43828799999999996</v>
      </c>
      <c r="S148" s="141">
        <v>0</v>
      </c>
      <c r="T148" s="142">
        <f>S148*H148</f>
        <v>0</v>
      </c>
      <c r="AR148" s="143" t="s">
        <v>167</v>
      </c>
      <c r="AT148" s="143" t="s">
        <v>162</v>
      </c>
      <c r="AU148" s="143" t="s">
        <v>79</v>
      </c>
      <c r="AY148" s="18" t="s">
        <v>160</v>
      </c>
      <c r="BE148" s="144">
        <f>IF(N148="základní",J148,0)</f>
        <v>0</v>
      </c>
      <c r="BF148" s="144">
        <f>IF(N148="snížená",J148,0)</f>
        <v>0</v>
      </c>
      <c r="BG148" s="144">
        <f>IF(N148="zákl. přenesená",J148,0)</f>
        <v>0</v>
      </c>
      <c r="BH148" s="144">
        <f>IF(N148="sníž. přenesená",J148,0)</f>
        <v>0</v>
      </c>
      <c r="BI148" s="144">
        <f>IF(N148="nulová",J148,0)</f>
        <v>0</v>
      </c>
      <c r="BJ148" s="18" t="s">
        <v>77</v>
      </c>
      <c r="BK148" s="144">
        <f>ROUND(I148*H148,2)</f>
        <v>0</v>
      </c>
      <c r="BL148" s="18" t="s">
        <v>167</v>
      </c>
      <c r="BM148" s="143" t="s">
        <v>1322</v>
      </c>
    </row>
    <row r="149" spans="2:65" s="1" customFormat="1" ht="11.25">
      <c r="B149" s="33"/>
      <c r="D149" s="145" t="s">
        <v>169</v>
      </c>
      <c r="F149" s="146" t="s">
        <v>1321</v>
      </c>
      <c r="I149" s="147"/>
      <c r="L149" s="33"/>
      <c r="M149" s="148"/>
      <c r="T149" s="54"/>
      <c r="AT149" s="18" t="s">
        <v>169</v>
      </c>
      <c r="AU149" s="18" t="s">
        <v>79</v>
      </c>
    </row>
    <row r="150" spans="2:65" s="1" customFormat="1" ht="11.25">
      <c r="B150" s="33"/>
      <c r="D150" s="193" t="s">
        <v>1254</v>
      </c>
      <c r="F150" s="194" t="s">
        <v>1323</v>
      </c>
      <c r="I150" s="147"/>
      <c r="L150" s="33"/>
      <c r="M150" s="148"/>
      <c r="T150" s="54"/>
      <c r="AT150" s="18" t="s">
        <v>1254</v>
      </c>
      <c r="AU150" s="18" t="s">
        <v>79</v>
      </c>
    </row>
    <row r="151" spans="2:65" s="1" customFormat="1" ht="16.5" customHeight="1">
      <c r="B151" s="33"/>
      <c r="C151" s="163" t="s">
        <v>8</v>
      </c>
      <c r="D151" s="163" t="s">
        <v>200</v>
      </c>
      <c r="E151" s="164" t="s">
        <v>1324</v>
      </c>
      <c r="F151" s="165" t="s">
        <v>202</v>
      </c>
      <c r="G151" s="166" t="s">
        <v>203</v>
      </c>
      <c r="H151" s="167">
        <v>2.76</v>
      </c>
      <c r="I151" s="168"/>
      <c r="J151" s="169">
        <f>ROUND(I151*H151,2)</f>
        <v>0</v>
      </c>
      <c r="K151" s="165" t="s">
        <v>1251</v>
      </c>
      <c r="L151" s="170"/>
      <c r="M151" s="171" t="s">
        <v>19</v>
      </c>
      <c r="N151" s="172" t="s">
        <v>40</v>
      </c>
      <c r="P151" s="141">
        <f>O151*H151</f>
        <v>0</v>
      </c>
      <c r="Q151" s="141">
        <v>1E-3</v>
      </c>
      <c r="R151" s="141">
        <f>Q151*H151</f>
        <v>2.7599999999999999E-3</v>
      </c>
      <c r="S151" s="141">
        <v>0</v>
      </c>
      <c r="T151" s="142">
        <f>S151*H151</f>
        <v>0</v>
      </c>
      <c r="AR151" s="143" t="s">
        <v>204</v>
      </c>
      <c r="AT151" s="143" t="s">
        <v>200</v>
      </c>
      <c r="AU151" s="143" t="s">
        <v>79</v>
      </c>
      <c r="AY151" s="18" t="s">
        <v>160</v>
      </c>
      <c r="BE151" s="144">
        <f>IF(N151="základní",J151,0)</f>
        <v>0</v>
      </c>
      <c r="BF151" s="144">
        <f>IF(N151="snížená",J151,0)</f>
        <v>0</v>
      </c>
      <c r="BG151" s="144">
        <f>IF(N151="zákl. přenesená",J151,0)</f>
        <v>0</v>
      </c>
      <c r="BH151" s="144">
        <f>IF(N151="sníž. přenesená",J151,0)</f>
        <v>0</v>
      </c>
      <c r="BI151" s="144">
        <f>IF(N151="nulová",J151,0)</f>
        <v>0</v>
      </c>
      <c r="BJ151" s="18" t="s">
        <v>77</v>
      </c>
      <c r="BK151" s="144">
        <f>ROUND(I151*H151,2)</f>
        <v>0</v>
      </c>
      <c r="BL151" s="18" t="s">
        <v>167</v>
      </c>
      <c r="BM151" s="143" t="s">
        <v>1325</v>
      </c>
    </row>
    <row r="152" spans="2:65" s="1" customFormat="1" ht="11.25">
      <c r="B152" s="33"/>
      <c r="D152" s="145" t="s">
        <v>169</v>
      </c>
      <c r="F152" s="146" t="s">
        <v>202</v>
      </c>
      <c r="I152" s="147"/>
      <c r="L152" s="33"/>
      <c r="M152" s="148"/>
      <c r="T152" s="54"/>
      <c r="AT152" s="18" t="s">
        <v>169</v>
      </c>
      <c r="AU152" s="18" t="s">
        <v>79</v>
      </c>
    </row>
    <row r="153" spans="2:65" s="12" customFormat="1" ht="11.25">
      <c r="B153" s="149"/>
      <c r="D153" s="145" t="s">
        <v>171</v>
      </c>
      <c r="E153" s="150" t="s">
        <v>19</v>
      </c>
      <c r="F153" s="151" t="s">
        <v>1326</v>
      </c>
      <c r="H153" s="152">
        <v>2.76</v>
      </c>
      <c r="I153" s="153"/>
      <c r="L153" s="149"/>
      <c r="M153" s="154"/>
      <c r="T153" s="155"/>
      <c r="AT153" s="150" t="s">
        <v>171</v>
      </c>
      <c r="AU153" s="150" t="s">
        <v>79</v>
      </c>
      <c r="AV153" s="12" t="s">
        <v>79</v>
      </c>
      <c r="AW153" s="12" t="s">
        <v>31</v>
      </c>
      <c r="AX153" s="12" t="s">
        <v>77</v>
      </c>
      <c r="AY153" s="150" t="s">
        <v>160</v>
      </c>
    </row>
    <row r="154" spans="2:65" s="1" customFormat="1" ht="16.5" customHeight="1">
      <c r="B154" s="33"/>
      <c r="C154" s="132" t="s">
        <v>238</v>
      </c>
      <c r="D154" s="132" t="s">
        <v>162</v>
      </c>
      <c r="E154" s="133" t="s">
        <v>1327</v>
      </c>
      <c r="F154" s="134" t="s">
        <v>1328</v>
      </c>
      <c r="G154" s="135" t="s">
        <v>187</v>
      </c>
      <c r="H154" s="136">
        <v>110.4</v>
      </c>
      <c r="I154" s="137"/>
      <c r="J154" s="138">
        <f>ROUND(I154*H154,2)</f>
        <v>0</v>
      </c>
      <c r="K154" s="134" t="s">
        <v>1251</v>
      </c>
      <c r="L154" s="33"/>
      <c r="M154" s="139" t="s">
        <v>19</v>
      </c>
      <c r="N154" s="140" t="s">
        <v>40</v>
      </c>
      <c r="P154" s="141">
        <f>O154*H154</f>
        <v>0</v>
      </c>
      <c r="Q154" s="141">
        <v>0</v>
      </c>
      <c r="R154" s="141">
        <f>Q154*H154</f>
        <v>0</v>
      </c>
      <c r="S154" s="141">
        <v>0</v>
      </c>
      <c r="T154" s="142">
        <f>S154*H154</f>
        <v>0</v>
      </c>
      <c r="AR154" s="143" t="s">
        <v>167</v>
      </c>
      <c r="AT154" s="143" t="s">
        <v>162</v>
      </c>
      <c r="AU154" s="143" t="s">
        <v>79</v>
      </c>
      <c r="AY154" s="18" t="s">
        <v>160</v>
      </c>
      <c r="BE154" s="144">
        <f>IF(N154="základní",J154,0)</f>
        <v>0</v>
      </c>
      <c r="BF154" s="144">
        <f>IF(N154="snížená",J154,0)</f>
        <v>0</v>
      </c>
      <c r="BG154" s="144">
        <f>IF(N154="zákl. přenesená",J154,0)</f>
        <v>0</v>
      </c>
      <c r="BH154" s="144">
        <f>IF(N154="sníž. přenesená",J154,0)</f>
        <v>0</v>
      </c>
      <c r="BI154" s="144">
        <f>IF(N154="nulová",J154,0)</f>
        <v>0</v>
      </c>
      <c r="BJ154" s="18" t="s">
        <v>77</v>
      </c>
      <c r="BK154" s="144">
        <f>ROUND(I154*H154,2)</f>
        <v>0</v>
      </c>
      <c r="BL154" s="18" t="s">
        <v>167</v>
      </c>
      <c r="BM154" s="143" t="s">
        <v>1329</v>
      </c>
    </row>
    <row r="155" spans="2:65" s="1" customFormat="1" ht="11.25">
      <c r="B155" s="33"/>
      <c r="D155" s="145" t="s">
        <v>169</v>
      </c>
      <c r="F155" s="146" t="s">
        <v>1330</v>
      </c>
      <c r="I155" s="147"/>
      <c r="L155" s="33"/>
      <c r="M155" s="148"/>
      <c r="T155" s="54"/>
      <c r="AT155" s="18" t="s">
        <v>169</v>
      </c>
      <c r="AU155" s="18" t="s">
        <v>79</v>
      </c>
    </row>
    <row r="156" spans="2:65" s="1" customFormat="1" ht="11.25">
      <c r="B156" s="33"/>
      <c r="D156" s="193" t="s">
        <v>1254</v>
      </c>
      <c r="F156" s="194" t="s">
        <v>1331</v>
      </c>
      <c r="I156" s="147"/>
      <c r="L156" s="33"/>
      <c r="M156" s="148"/>
      <c r="T156" s="54"/>
      <c r="AT156" s="18" t="s">
        <v>1254</v>
      </c>
      <c r="AU156" s="18" t="s">
        <v>79</v>
      </c>
    </row>
    <row r="157" spans="2:65" s="1" customFormat="1" ht="16.5" customHeight="1">
      <c r="B157" s="33"/>
      <c r="C157" s="132" t="s">
        <v>245</v>
      </c>
      <c r="D157" s="132" t="s">
        <v>162</v>
      </c>
      <c r="E157" s="133" t="s">
        <v>1332</v>
      </c>
      <c r="F157" s="134" t="s">
        <v>1333</v>
      </c>
      <c r="G157" s="135" t="s">
        <v>165</v>
      </c>
      <c r="H157" s="136">
        <v>2.76</v>
      </c>
      <c r="I157" s="137"/>
      <c r="J157" s="138">
        <f>ROUND(I157*H157,2)</f>
        <v>0</v>
      </c>
      <c r="K157" s="134" t="s">
        <v>1251</v>
      </c>
      <c r="L157" s="33"/>
      <c r="M157" s="139" t="s">
        <v>19</v>
      </c>
      <c r="N157" s="140" t="s">
        <v>40</v>
      </c>
      <c r="P157" s="141">
        <f>O157*H157</f>
        <v>0</v>
      </c>
      <c r="Q157" s="141">
        <v>0</v>
      </c>
      <c r="R157" s="141">
        <f>Q157*H157</f>
        <v>0</v>
      </c>
      <c r="S157" s="141">
        <v>0</v>
      </c>
      <c r="T157" s="142">
        <f>S157*H157</f>
        <v>0</v>
      </c>
      <c r="AR157" s="143" t="s">
        <v>167</v>
      </c>
      <c r="AT157" s="143" t="s">
        <v>162</v>
      </c>
      <c r="AU157" s="143" t="s">
        <v>79</v>
      </c>
      <c r="AY157" s="18" t="s">
        <v>160</v>
      </c>
      <c r="BE157" s="144">
        <f>IF(N157="základní",J157,0)</f>
        <v>0</v>
      </c>
      <c r="BF157" s="144">
        <f>IF(N157="snížená",J157,0)</f>
        <v>0</v>
      </c>
      <c r="BG157" s="144">
        <f>IF(N157="zákl. přenesená",J157,0)</f>
        <v>0</v>
      </c>
      <c r="BH157" s="144">
        <f>IF(N157="sníž. přenesená",J157,0)</f>
        <v>0</v>
      </c>
      <c r="BI157" s="144">
        <f>IF(N157="nulová",J157,0)</f>
        <v>0</v>
      </c>
      <c r="BJ157" s="18" t="s">
        <v>77</v>
      </c>
      <c r="BK157" s="144">
        <f>ROUND(I157*H157,2)</f>
        <v>0</v>
      </c>
      <c r="BL157" s="18" t="s">
        <v>167</v>
      </c>
      <c r="BM157" s="143" t="s">
        <v>1334</v>
      </c>
    </row>
    <row r="158" spans="2:65" s="1" customFormat="1" ht="11.25">
      <c r="B158" s="33"/>
      <c r="D158" s="145" t="s">
        <v>169</v>
      </c>
      <c r="F158" s="146" t="s">
        <v>1335</v>
      </c>
      <c r="I158" s="147"/>
      <c r="L158" s="33"/>
      <c r="M158" s="148"/>
      <c r="T158" s="54"/>
      <c r="AT158" s="18" t="s">
        <v>169</v>
      </c>
      <c r="AU158" s="18" t="s">
        <v>79</v>
      </c>
    </row>
    <row r="159" spans="2:65" s="1" customFormat="1" ht="11.25">
      <c r="B159" s="33"/>
      <c r="D159" s="193" t="s">
        <v>1254</v>
      </c>
      <c r="F159" s="194" t="s">
        <v>1336</v>
      </c>
      <c r="I159" s="147"/>
      <c r="L159" s="33"/>
      <c r="M159" s="148"/>
      <c r="T159" s="54"/>
      <c r="AT159" s="18" t="s">
        <v>1254</v>
      </c>
      <c r="AU159" s="18" t="s">
        <v>79</v>
      </c>
    </row>
    <row r="160" spans="2:65" s="12" customFormat="1" ht="11.25">
      <c r="B160" s="149"/>
      <c r="D160" s="145" t="s">
        <v>171</v>
      </c>
      <c r="E160" s="150" t="s">
        <v>19</v>
      </c>
      <c r="F160" s="151" t="s">
        <v>1337</v>
      </c>
      <c r="H160" s="152">
        <v>2.76</v>
      </c>
      <c r="I160" s="153"/>
      <c r="L160" s="149"/>
      <c r="M160" s="154"/>
      <c r="T160" s="155"/>
      <c r="AT160" s="150" t="s">
        <v>171</v>
      </c>
      <c r="AU160" s="150" t="s">
        <v>79</v>
      </c>
      <c r="AV160" s="12" t="s">
        <v>79</v>
      </c>
      <c r="AW160" s="12" t="s">
        <v>31</v>
      </c>
      <c r="AX160" s="12" t="s">
        <v>77</v>
      </c>
      <c r="AY160" s="150" t="s">
        <v>160</v>
      </c>
    </row>
    <row r="161" spans="2:65" s="11" customFormat="1" ht="22.9" customHeight="1">
      <c r="B161" s="120"/>
      <c r="D161" s="121" t="s">
        <v>68</v>
      </c>
      <c r="E161" s="130" t="s">
        <v>79</v>
      </c>
      <c r="F161" s="130" t="s">
        <v>1338</v>
      </c>
      <c r="I161" s="123"/>
      <c r="J161" s="131">
        <f>BK161</f>
        <v>0</v>
      </c>
      <c r="L161" s="120"/>
      <c r="M161" s="125"/>
      <c r="P161" s="126">
        <f>SUM(P162:P204)</f>
        <v>0</v>
      </c>
      <c r="R161" s="126">
        <f>SUM(R162:R204)</f>
        <v>40.651839080000002</v>
      </c>
      <c r="T161" s="127">
        <f>SUM(T162:T204)</f>
        <v>0</v>
      </c>
      <c r="AR161" s="121" t="s">
        <v>77</v>
      </c>
      <c r="AT161" s="128" t="s">
        <v>68</v>
      </c>
      <c r="AU161" s="128" t="s">
        <v>77</v>
      </c>
      <c r="AY161" s="121" t="s">
        <v>160</v>
      </c>
      <c r="BK161" s="129">
        <f>SUM(BK162:BK204)</f>
        <v>0</v>
      </c>
    </row>
    <row r="162" spans="2:65" s="1" customFormat="1" ht="16.5" customHeight="1">
      <c r="B162" s="33"/>
      <c r="C162" s="132" t="s">
        <v>253</v>
      </c>
      <c r="D162" s="132" t="s">
        <v>162</v>
      </c>
      <c r="E162" s="133" t="s">
        <v>1339</v>
      </c>
      <c r="F162" s="134" t="s">
        <v>1340</v>
      </c>
      <c r="G162" s="135" t="s">
        <v>313</v>
      </c>
      <c r="H162" s="136">
        <v>2</v>
      </c>
      <c r="I162" s="137"/>
      <c r="J162" s="138">
        <f>ROUND(I162*H162,2)</f>
        <v>0</v>
      </c>
      <c r="K162" s="134" t="s">
        <v>1251</v>
      </c>
      <c r="L162" s="33"/>
      <c r="M162" s="139" t="s">
        <v>19</v>
      </c>
      <c r="N162" s="140" t="s">
        <v>40</v>
      </c>
      <c r="P162" s="141">
        <f>O162*H162</f>
        <v>0</v>
      </c>
      <c r="Q162" s="141">
        <v>0.15704000000000001</v>
      </c>
      <c r="R162" s="141">
        <f>Q162*H162</f>
        <v>0.31408000000000003</v>
      </c>
      <c r="S162" s="141">
        <v>0</v>
      </c>
      <c r="T162" s="142">
        <f>S162*H162</f>
        <v>0</v>
      </c>
      <c r="AR162" s="143" t="s">
        <v>167</v>
      </c>
      <c r="AT162" s="143" t="s">
        <v>162</v>
      </c>
      <c r="AU162" s="143" t="s">
        <v>79</v>
      </c>
      <c r="AY162" s="18" t="s">
        <v>160</v>
      </c>
      <c r="BE162" s="144">
        <f>IF(N162="základní",J162,0)</f>
        <v>0</v>
      </c>
      <c r="BF162" s="144">
        <f>IF(N162="snížená",J162,0)</f>
        <v>0</v>
      </c>
      <c r="BG162" s="144">
        <f>IF(N162="zákl. přenesená",J162,0)</f>
        <v>0</v>
      </c>
      <c r="BH162" s="144">
        <f>IF(N162="sníž. přenesená",J162,0)</f>
        <v>0</v>
      </c>
      <c r="BI162" s="144">
        <f>IF(N162="nulová",J162,0)</f>
        <v>0</v>
      </c>
      <c r="BJ162" s="18" t="s">
        <v>77</v>
      </c>
      <c r="BK162" s="144">
        <f>ROUND(I162*H162,2)</f>
        <v>0</v>
      </c>
      <c r="BL162" s="18" t="s">
        <v>167</v>
      </c>
      <c r="BM162" s="143" t="s">
        <v>1341</v>
      </c>
    </row>
    <row r="163" spans="2:65" s="1" customFormat="1" ht="11.25">
      <c r="B163" s="33"/>
      <c r="D163" s="145" t="s">
        <v>169</v>
      </c>
      <c r="F163" s="146" t="s">
        <v>1342</v>
      </c>
      <c r="I163" s="147"/>
      <c r="L163" s="33"/>
      <c r="M163" s="148"/>
      <c r="T163" s="54"/>
      <c r="AT163" s="18" t="s">
        <v>169</v>
      </c>
      <c r="AU163" s="18" t="s">
        <v>79</v>
      </c>
    </row>
    <row r="164" spans="2:65" s="1" customFormat="1" ht="11.25">
      <c r="B164" s="33"/>
      <c r="D164" s="193" t="s">
        <v>1254</v>
      </c>
      <c r="F164" s="194" t="s">
        <v>1343</v>
      </c>
      <c r="I164" s="147"/>
      <c r="L164" s="33"/>
      <c r="M164" s="148"/>
      <c r="T164" s="54"/>
      <c r="AT164" s="18" t="s">
        <v>1254</v>
      </c>
      <c r="AU164" s="18" t="s">
        <v>79</v>
      </c>
    </row>
    <row r="165" spans="2:65" s="1" customFormat="1" ht="21.75" customHeight="1">
      <c r="B165" s="33"/>
      <c r="C165" s="132" t="s">
        <v>259</v>
      </c>
      <c r="D165" s="132" t="s">
        <v>162</v>
      </c>
      <c r="E165" s="133" t="s">
        <v>1344</v>
      </c>
      <c r="F165" s="134" t="s">
        <v>1345</v>
      </c>
      <c r="G165" s="135" t="s">
        <v>298</v>
      </c>
      <c r="H165" s="136">
        <v>19.600000000000001</v>
      </c>
      <c r="I165" s="137"/>
      <c r="J165" s="138">
        <f>ROUND(I165*H165,2)</f>
        <v>0</v>
      </c>
      <c r="K165" s="134" t="s">
        <v>1251</v>
      </c>
      <c r="L165" s="33"/>
      <c r="M165" s="139" t="s">
        <v>19</v>
      </c>
      <c r="N165" s="140" t="s">
        <v>40</v>
      </c>
      <c r="P165" s="141">
        <f>O165*H165</f>
        <v>0</v>
      </c>
      <c r="Q165" s="141">
        <v>1.52477</v>
      </c>
      <c r="R165" s="141">
        <f>Q165*H165</f>
        <v>29.885492000000003</v>
      </c>
      <c r="S165" s="141">
        <v>0</v>
      </c>
      <c r="T165" s="142">
        <f>S165*H165</f>
        <v>0</v>
      </c>
      <c r="AR165" s="143" t="s">
        <v>167</v>
      </c>
      <c r="AT165" s="143" t="s">
        <v>162</v>
      </c>
      <c r="AU165" s="143" t="s">
        <v>79</v>
      </c>
      <c r="AY165" s="18" t="s">
        <v>160</v>
      </c>
      <c r="BE165" s="144">
        <f>IF(N165="základní",J165,0)</f>
        <v>0</v>
      </c>
      <c r="BF165" s="144">
        <f>IF(N165="snížená",J165,0)</f>
        <v>0</v>
      </c>
      <c r="BG165" s="144">
        <f>IF(N165="zákl. přenesená",J165,0)</f>
        <v>0</v>
      </c>
      <c r="BH165" s="144">
        <f>IF(N165="sníž. přenesená",J165,0)</f>
        <v>0</v>
      </c>
      <c r="BI165" s="144">
        <f>IF(N165="nulová",J165,0)</f>
        <v>0</v>
      </c>
      <c r="BJ165" s="18" t="s">
        <v>77</v>
      </c>
      <c r="BK165" s="144">
        <f>ROUND(I165*H165,2)</f>
        <v>0</v>
      </c>
      <c r="BL165" s="18" t="s">
        <v>167</v>
      </c>
      <c r="BM165" s="143" t="s">
        <v>1346</v>
      </c>
    </row>
    <row r="166" spans="2:65" s="1" customFormat="1" ht="11.25">
      <c r="B166" s="33"/>
      <c r="D166" s="145" t="s">
        <v>169</v>
      </c>
      <c r="F166" s="146" t="s">
        <v>1347</v>
      </c>
      <c r="I166" s="147"/>
      <c r="L166" s="33"/>
      <c r="M166" s="148"/>
      <c r="T166" s="54"/>
      <c r="AT166" s="18" t="s">
        <v>169</v>
      </c>
      <c r="AU166" s="18" t="s">
        <v>79</v>
      </c>
    </row>
    <row r="167" spans="2:65" s="1" customFormat="1" ht="11.25">
      <c r="B167" s="33"/>
      <c r="D167" s="193" t="s">
        <v>1254</v>
      </c>
      <c r="F167" s="194" t="s">
        <v>1348</v>
      </c>
      <c r="I167" s="147"/>
      <c r="L167" s="33"/>
      <c r="M167" s="148"/>
      <c r="T167" s="54"/>
      <c r="AT167" s="18" t="s">
        <v>1254</v>
      </c>
      <c r="AU167" s="18" t="s">
        <v>79</v>
      </c>
    </row>
    <row r="168" spans="2:65" s="1" customFormat="1" ht="16.5" customHeight="1">
      <c r="B168" s="33"/>
      <c r="C168" s="132" t="s">
        <v>265</v>
      </c>
      <c r="D168" s="132" t="s">
        <v>162</v>
      </c>
      <c r="E168" s="133" t="s">
        <v>1349</v>
      </c>
      <c r="F168" s="134" t="s">
        <v>1350</v>
      </c>
      <c r="G168" s="135" t="s">
        <v>298</v>
      </c>
      <c r="H168" s="136">
        <v>40</v>
      </c>
      <c r="I168" s="137"/>
      <c r="J168" s="138">
        <f>ROUND(I168*H168,2)</f>
        <v>0</v>
      </c>
      <c r="K168" s="134" t="s">
        <v>1251</v>
      </c>
      <c r="L168" s="33"/>
      <c r="M168" s="139" t="s">
        <v>19</v>
      </c>
      <c r="N168" s="140" t="s">
        <v>40</v>
      </c>
      <c r="P168" s="141">
        <f>O168*H168</f>
        <v>0</v>
      </c>
      <c r="Q168" s="141">
        <v>0</v>
      </c>
      <c r="R168" s="141">
        <f>Q168*H168</f>
        <v>0</v>
      </c>
      <c r="S168" s="141">
        <v>0</v>
      </c>
      <c r="T168" s="142">
        <f>S168*H168</f>
        <v>0</v>
      </c>
      <c r="AR168" s="143" t="s">
        <v>167</v>
      </c>
      <c r="AT168" s="143" t="s">
        <v>162</v>
      </c>
      <c r="AU168" s="143" t="s">
        <v>79</v>
      </c>
      <c r="AY168" s="18" t="s">
        <v>160</v>
      </c>
      <c r="BE168" s="144">
        <f>IF(N168="základní",J168,0)</f>
        <v>0</v>
      </c>
      <c r="BF168" s="144">
        <f>IF(N168="snížená",J168,0)</f>
        <v>0</v>
      </c>
      <c r="BG168" s="144">
        <f>IF(N168="zákl. přenesená",J168,0)</f>
        <v>0</v>
      </c>
      <c r="BH168" s="144">
        <f>IF(N168="sníž. přenesená",J168,0)</f>
        <v>0</v>
      </c>
      <c r="BI168" s="144">
        <f>IF(N168="nulová",J168,0)</f>
        <v>0</v>
      </c>
      <c r="BJ168" s="18" t="s">
        <v>77</v>
      </c>
      <c r="BK168" s="144">
        <f>ROUND(I168*H168,2)</f>
        <v>0</v>
      </c>
      <c r="BL168" s="18" t="s">
        <v>167</v>
      </c>
      <c r="BM168" s="143" t="s">
        <v>1351</v>
      </c>
    </row>
    <row r="169" spans="2:65" s="1" customFormat="1" ht="11.25">
      <c r="B169" s="33"/>
      <c r="D169" s="145" t="s">
        <v>169</v>
      </c>
      <c r="F169" s="146" t="s">
        <v>1352</v>
      </c>
      <c r="I169" s="147"/>
      <c r="L169" s="33"/>
      <c r="M169" s="148"/>
      <c r="T169" s="54"/>
      <c r="AT169" s="18" t="s">
        <v>169</v>
      </c>
      <c r="AU169" s="18" t="s">
        <v>79</v>
      </c>
    </row>
    <row r="170" spans="2:65" s="1" customFormat="1" ht="11.25">
      <c r="B170" s="33"/>
      <c r="D170" s="193" t="s">
        <v>1254</v>
      </c>
      <c r="F170" s="194" t="s">
        <v>1353</v>
      </c>
      <c r="I170" s="147"/>
      <c r="L170" s="33"/>
      <c r="M170" s="148"/>
      <c r="T170" s="54"/>
      <c r="AT170" s="18" t="s">
        <v>1254</v>
      </c>
      <c r="AU170" s="18" t="s">
        <v>79</v>
      </c>
    </row>
    <row r="171" spans="2:65" s="15" customFormat="1" ht="11.25">
      <c r="B171" s="180"/>
      <c r="D171" s="145" t="s">
        <v>171</v>
      </c>
      <c r="E171" s="181" t="s">
        <v>19</v>
      </c>
      <c r="F171" s="182" t="s">
        <v>1354</v>
      </c>
      <c r="H171" s="181" t="s">
        <v>19</v>
      </c>
      <c r="I171" s="183"/>
      <c r="L171" s="180"/>
      <c r="M171" s="184"/>
      <c r="T171" s="185"/>
      <c r="AT171" s="181" t="s">
        <v>171</v>
      </c>
      <c r="AU171" s="181" t="s">
        <v>79</v>
      </c>
      <c r="AV171" s="15" t="s">
        <v>77</v>
      </c>
      <c r="AW171" s="15" t="s">
        <v>31</v>
      </c>
      <c r="AX171" s="15" t="s">
        <v>69</v>
      </c>
      <c r="AY171" s="181" t="s">
        <v>160</v>
      </c>
    </row>
    <row r="172" spans="2:65" s="12" customFormat="1" ht="11.25">
      <c r="B172" s="149"/>
      <c r="D172" s="145" t="s">
        <v>171</v>
      </c>
      <c r="E172" s="150" t="s">
        <v>19</v>
      </c>
      <c r="F172" s="151" t="s">
        <v>1263</v>
      </c>
      <c r="H172" s="152">
        <v>40</v>
      </c>
      <c r="I172" s="153"/>
      <c r="L172" s="149"/>
      <c r="M172" s="154"/>
      <c r="T172" s="155"/>
      <c r="AT172" s="150" t="s">
        <v>171</v>
      </c>
      <c r="AU172" s="150" t="s">
        <v>79</v>
      </c>
      <c r="AV172" s="12" t="s">
        <v>79</v>
      </c>
      <c r="AW172" s="12" t="s">
        <v>31</v>
      </c>
      <c r="AX172" s="12" t="s">
        <v>77</v>
      </c>
      <c r="AY172" s="150" t="s">
        <v>160</v>
      </c>
    </row>
    <row r="173" spans="2:65" s="1" customFormat="1" ht="16.5" customHeight="1">
      <c r="B173" s="33"/>
      <c r="C173" s="163" t="s">
        <v>273</v>
      </c>
      <c r="D173" s="163" t="s">
        <v>200</v>
      </c>
      <c r="E173" s="164" t="s">
        <v>1355</v>
      </c>
      <c r="F173" s="165" t="s">
        <v>1356</v>
      </c>
      <c r="G173" s="166" t="s">
        <v>298</v>
      </c>
      <c r="H173" s="167">
        <v>40</v>
      </c>
      <c r="I173" s="168"/>
      <c r="J173" s="169">
        <f>ROUND(I173*H173,2)</f>
        <v>0</v>
      </c>
      <c r="K173" s="165" t="s">
        <v>1251</v>
      </c>
      <c r="L173" s="170"/>
      <c r="M173" s="171" t="s">
        <v>19</v>
      </c>
      <c r="N173" s="172" t="s">
        <v>40</v>
      </c>
      <c r="P173" s="141">
        <f>O173*H173</f>
        <v>0</v>
      </c>
      <c r="Q173" s="141">
        <v>7.7999999999999999E-4</v>
      </c>
      <c r="R173" s="141">
        <f>Q173*H173</f>
        <v>3.1199999999999999E-2</v>
      </c>
      <c r="S173" s="141">
        <v>0</v>
      </c>
      <c r="T173" s="142">
        <f>S173*H173</f>
        <v>0</v>
      </c>
      <c r="AR173" s="143" t="s">
        <v>204</v>
      </c>
      <c r="AT173" s="143" t="s">
        <v>200</v>
      </c>
      <c r="AU173" s="143" t="s">
        <v>79</v>
      </c>
      <c r="AY173" s="18" t="s">
        <v>160</v>
      </c>
      <c r="BE173" s="144">
        <f>IF(N173="základní",J173,0)</f>
        <v>0</v>
      </c>
      <c r="BF173" s="144">
        <f>IF(N173="snížená",J173,0)</f>
        <v>0</v>
      </c>
      <c r="BG173" s="144">
        <f>IF(N173="zákl. přenesená",J173,0)</f>
        <v>0</v>
      </c>
      <c r="BH173" s="144">
        <f>IF(N173="sníž. přenesená",J173,0)</f>
        <v>0</v>
      </c>
      <c r="BI173" s="144">
        <f>IF(N173="nulová",J173,0)</f>
        <v>0</v>
      </c>
      <c r="BJ173" s="18" t="s">
        <v>77</v>
      </c>
      <c r="BK173" s="144">
        <f>ROUND(I173*H173,2)</f>
        <v>0</v>
      </c>
      <c r="BL173" s="18" t="s">
        <v>167</v>
      </c>
      <c r="BM173" s="143" t="s">
        <v>1357</v>
      </c>
    </row>
    <row r="174" spans="2:65" s="1" customFormat="1" ht="11.25">
      <c r="B174" s="33"/>
      <c r="D174" s="145" t="s">
        <v>169</v>
      </c>
      <c r="F174" s="146" t="s">
        <v>1356</v>
      </c>
      <c r="I174" s="147"/>
      <c r="L174" s="33"/>
      <c r="M174" s="148"/>
      <c r="T174" s="54"/>
      <c r="AT174" s="18" t="s">
        <v>169</v>
      </c>
      <c r="AU174" s="18" t="s">
        <v>79</v>
      </c>
    </row>
    <row r="175" spans="2:65" s="1" customFormat="1" ht="16.5" customHeight="1">
      <c r="B175" s="33"/>
      <c r="C175" s="132" t="s">
        <v>279</v>
      </c>
      <c r="D175" s="132" t="s">
        <v>162</v>
      </c>
      <c r="E175" s="133" t="s">
        <v>1358</v>
      </c>
      <c r="F175" s="134" t="s">
        <v>1359</v>
      </c>
      <c r="G175" s="135" t="s">
        <v>165</v>
      </c>
      <c r="H175" s="136">
        <v>0.80400000000000005</v>
      </c>
      <c r="I175" s="137"/>
      <c r="J175" s="138">
        <f>ROUND(I175*H175,2)</f>
        <v>0</v>
      </c>
      <c r="K175" s="134" t="s">
        <v>1251</v>
      </c>
      <c r="L175" s="33"/>
      <c r="M175" s="139" t="s">
        <v>19</v>
      </c>
      <c r="N175" s="140" t="s">
        <v>40</v>
      </c>
      <c r="P175" s="141">
        <f>O175*H175</f>
        <v>0</v>
      </c>
      <c r="Q175" s="141">
        <v>2.5505399999999998</v>
      </c>
      <c r="R175" s="141">
        <f>Q175*H175</f>
        <v>2.05063416</v>
      </c>
      <c r="S175" s="141">
        <v>0</v>
      </c>
      <c r="T175" s="142">
        <f>S175*H175</f>
        <v>0</v>
      </c>
      <c r="AR175" s="143" t="s">
        <v>167</v>
      </c>
      <c r="AT175" s="143" t="s">
        <v>162</v>
      </c>
      <c r="AU175" s="143" t="s">
        <v>79</v>
      </c>
      <c r="AY175" s="18" t="s">
        <v>160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77</v>
      </c>
      <c r="BK175" s="144">
        <f>ROUND(I175*H175,2)</f>
        <v>0</v>
      </c>
      <c r="BL175" s="18" t="s">
        <v>167</v>
      </c>
      <c r="BM175" s="143" t="s">
        <v>1360</v>
      </c>
    </row>
    <row r="176" spans="2:65" s="1" customFormat="1" ht="11.25">
      <c r="B176" s="33"/>
      <c r="D176" s="145" t="s">
        <v>169</v>
      </c>
      <c r="F176" s="146" t="s">
        <v>1361</v>
      </c>
      <c r="I176" s="147"/>
      <c r="L176" s="33"/>
      <c r="M176" s="148"/>
      <c r="T176" s="54"/>
      <c r="AT176" s="18" t="s">
        <v>169</v>
      </c>
      <c r="AU176" s="18" t="s">
        <v>79</v>
      </c>
    </row>
    <row r="177" spans="2:65" s="1" customFormat="1" ht="11.25">
      <c r="B177" s="33"/>
      <c r="D177" s="193" t="s">
        <v>1254</v>
      </c>
      <c r="F177" s="194" t="s">
        <v>1362</v>
      </c>
      <c r="I177" s="147"/>
      <c r="L177" s="33"/>
      <c r="M177" s="148"/>
      <c r="T177" s="54"/>
      <c r="AT177" s="18" t="s">
        <v>1254</v>
      </c>
      <c r="AU177" s="18" t="s">
        <v>79</v>
      </c>
    </row>
    <row r="178" spans="2:65" s="15" customFormat="1" ht="11.25">
      <c r="B178" s="180"/>
      <c r="D178" s="145" t="s">
        <v>171</v>
      </c>
      <c r="E178" s="181" t="s">
        <v>19</v>
      </c>
      <c r="F178" s="182" t="s">
        <v>1363</v>
      </c>
      <c r="H178" s="181" t="s">
        <v>19</v>
      </c>
      <c r="I178" s="183"/>
      <c r="L178" s="180"/>
      <c r="M178" s="184"/>
      <c r="T178" s="185"/>
      <c r="AT178" s="181" t="s">
        <v>171</v>
      </c>
      <c r="AU178" s="181" t="s">
        <v>79</v>
      </c>
      <c r="AV178" s="15" t="s">
        <v>77</v>
      </c>
      <c r="AW178" s="15" t="s">
        <v>31</v>
      </c>
      <c r="AX178" s="15" t="s">
        <v>69</v>
      </c>
      <c r="AY178" s="181" t="s">
        <v>160</v>
      </c>
    </row>
    <row r="179" spans="2:65" s="12" customFormat="1" ht="11.25">
      <c r="B179" s="149"/>
      <c r="D179" s="145" t="s">
        <v>171</v>
      </c>
      <c r="E179" s="150" t="s">
        <v>19</v>
      </c>
      <c r="F179" s="151" t="s">
        <v>1364</v>
      </c>
      <c r="H179" s="152">
        <v>0.80400000000000005</v>
      </c>
      <c r="I179" s="153"/>
      <c r="L179" s="149"/>
      <c r="M179" s="154"/>
      <c r="T179" s="155"/>
      <c r="AT179" s="150" t="s">
        <v>171</v>
      </c>
      <c r="AU179" s="150" t="s">
        <v>79</v>
      </c>
      <c r="AV179" s="12" t="s">
        <v>79</v>
      </c>
      <c r="AW179" s="12" t="s">
        <v>31</v>
      </c>
      <c r="AX179" s="12" t="s">
        <v>77</v>
      </c>
      <c r="AY179" s="150" t="s">
        <v>160</v>
      </c>
    </row>
    <row r="180" spans="2:65" s="1" customFormat="1" ht="16.5" customHeight="1">
      <c r="B180" s="33"/>
      <c r="C180" s="132" t="s">
        <v>284</v>
      </c>
      <c r="D180" s="132" t="s">
        <v>162</v>
      </c>
      <c r="E180" s="133" t="s">
        <v>1365</v>
      </c>
      <c r="F180" s="134" t="s">
        <v>1366</v>
      </c>
      <c r="G180" s="135" t="s">
        <v>165</v>
      </c>
      <c r="H180" s="136">
        <v>0.80400000000000005</v>
      </c>
      <c r="I180" s="137"/>
      <c r="J180" s="138">
        <f>ROUND(I180*H180,2)</f>
        <v>0</v>
      </c>
      <c r="K180" s="134" t="s">
        <v>1251</v>
      </c>
      <c r="L180" s="33"/>
      <c r="M180" s="139" t="s">
        <v>19</v>
      </c>
      <c r="N180" s="140" t="s">
        <v>40</v>
      </c>
      <c r="P180" s="141">
        <f>O180*H180</f>
        <v>0</v>
      </c>
      <c r="Q180" s="141">
        <v>4.8579999999999998E-2</v>
      </c>
      <c r="R180" s="141">
        <f>Q180*H180</f>
        <v>3.9058320000000001E-2</v>
      </c>
      <c r="S180" s="141">
        <v>0</v>
      </c>
      <c r="T180" s="142">
        <f>S180*H180</f>
        <v>0</v>
      </c>
      <c r="AR180" s="143" t="s">
        <v>167</v>
      </c>
      <c r="AT180" s="143" t="s">
        <v>162</v>
      </c>
      <c r="AU180" s="143" t="s">
        <v>79</v>
      </c>
      <c r="AY180" s="18" t="s">
        <v>160</v>
      </c>
      <c r="BE180" s="144">
        <f>IF(N180="základní",J180,0)</f>
        <v>0</v>
      </c>
      <c r="BF180" s="144">
        <f>IF(N180="snížená",J180,0)</f>
        <v>0</v>
      </c>
      <c r="BG180" s="144">
        <f>IF(N180="zákl. přenesená",J180,0)</f>
        <v>0</v>
      </c>
      <c r="BH180" s="144">
        <f>IF(N180="sníž. přenesená",J180,0)</f>
        <v>0</v>
      </c>
      <c r="BI180" s="144">
        <f>IF(N180="nulová",J180,0)</f>
        <v>0</v>
      </c>
      <c r="BJ180" s="18" t="s">
        <v>77</v>
      </c>
      <c r="BK180" s="144">
        <f>ROUND(I180*H180,2)</f>
        <v>0</v>
      </c>
      <c r="BL180" s="18" t="s">
        <v>167</v>
      </c>
      <c r="BM180" s="143" t="s">
        <v>1367</v>
      </c>
    </row>
    <row r="181" spans="2:65" s="1" customFormat="1" ht="11.25">
      <c r="B181" s="33"/>
      <c r="D181" s="145" t="s">
        <v>169</v>
      </c>
      <c r="F181" s="146" t="s">
        <v>1368</v>
      </c>
      <c r="I181" s="147"/>
      <c r="L181" s="33"/>
      <c r="M181" s="148"/>
      <c r="T181" s="54"/>
      <c r="AT181" s="18" t="s">
        <v>169</v>
      </c>
      <c r="AU181" s="18" t="s">
        <v>79</v>
      </c>
    </row>
    <row r="182" spans="2:65" s="1" customFormat="1" ht="11.25">
      <c r="B182" s="33"/>
      <c r="D182" s="193" t="s">
        <v>1254</v>
      </c>
      <c r="F182" s="194" t="s">
        <v>1369</v>
      </c>
      <c r="I182" s="147"/>
      <c r="L182" s="33"/>
      <c r="M182" s="148"/>
      <c r="T182" s="54"/>
      <c r="AT182" s="18" t="s">
        <v>1254</v>
      </c>
      <c r="AU182" s="18" t="s">
        <v>79</v>
      </c>
    </row>
    <row r="183" spans="2:65" s="1" customFormat="1" ht="16.5" customHeight="1">
      <c r="B183" s="33"/>
      <c r="C183" s="132" t="s">
        <v>7</v>
      </c>
      <c r="D183" s="132" t="s">
        <v>162</v>
      </c>
      <c r="E183" s="133" t="s">
        <v>1370</v>
      </c>
      <c r="F183" s="134" t="s">
        <v>1371</v>
      </c>
      <c r="G183" s="135" t="s">
        <v>187</v>
      </c>
      <c r="H183" s="136">
        <v>5.14</v>
      </c>
      <c r="I183" s="137"/>
      <c r="J183" s="138">
        <f>ROUND(I183*H183,2)</f>
        <v>0</v>
      </c>
      <c r="K183" s="134" t="s">
        <v>1251</v>
      </c>
      <c r="L183" s="33"/>
      <c r="M183" s="139" t="s">
        <v>19</v>
      </c>
      <c r="N183" s="140" t="s">
        <v>40</v>
      </c>
      <c r="P183" s="141">
        <f>O183*H183</f>
        <v>0</v>
      </c>
      <c r="Q183" s="141">
        <v>1.2999999999999999E-3</v>
      </c>
      <c r="R183" s="141">
        <f>Q183*H183</f>
        <v>6.6819999999999996E-3</v>
      </c>
      <c r="S183" s="141">
        <v>0</v>
      </c>
      <c r="T183" s="142">
        <f>S183*H183</f>
        <v>0</v>
      </c>
      <c r="AR183" s="143" t="s">
        <v>167</v>
      </c>
      <c r="AT183" s="143" t="s">
        <v>162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1372</v>
      </c>
    </row>
    <row r="184" spans="2:65" s="1" customFormat="1" ht="11.25">
      <c r="B184" s="33"/>
      <c r="D184" s="145" t="s">
        <v>169</v>
      </c>
      <c r="F184" s="146" t="s">
        <v>1373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" customFormat="1" ht="11.25">
      <c r="B185" s="33"/>
      <c r="D185" s="193" t="s">
        <v>1254</v>
      </c>
      <c r="F185" s="194" t="s">
        <v>1374</v>
      </c>
      <c r="I185" s="147"/>
      <c r="L185" s="33"/>
      <c r="M185" s="148"/>
      <c r="T185" s="54"/>
      <c r="AT185" s="18" t="s">
        <v>1254</v>
      </c>
      <c r="AU185" s="18" t="s">
        <v>79</v>
      </c>
    </row>
    <row r="186" spans="2:65" s="12" customFormat="1" ht="11.25">
      <c r="B186" s="149"/>
      <c r="D186" s="145" t="s">
        <v>171</v>
      </c>
      <c r="E186" s="150" t="s">
        <v>19</v>
      </c>
      <c r="F186" s="151" t="s">
        <v>1375</v>
      </c>
      <c r="H186" s="152">
        <v>5.14</v>
      </c>
      <c r="I186" s="153"/>
      <c r="L186" s="149"/>
      <c r="M186" s="154"/>
      <c r="T186" s="155"/>
      <c r="AT186" s="150" t="s">
        <v>171</v>
      </c>
      <c r="AU186" s="150" t="s">
        <v>79</v>
      </c>
      <c r="AV186" s="12" t="s">
        <v>79</v>
      </c>
      <c r="AW186" s="12" t="s">
        <v>31</v>
      </c>
      <c r="AX186" s="12" t="s">
        <v>77</v>
      </c>
      <c r="AY186" s="150" t="s">
        <v>160</v>
      </c>
    </row>
    <row r="187" spans="2:65" s="1" customFormat="1" ht="16.5" customHeight="1">
      <c r="B187" s="33"/>
      <c r="C187" s="132" t="s">
        <v>301</v>
      </c>
      <c r="D187" s="132" t="s">
        <v>162</v>
      </c>
      <c r="E187" s="133" t="s">
        <v>1376</v>
      </c>
      <c r="F187" s="134" t="s">
        <v>1377</v>
      </c>
      <c r="G187" s="135" t="s">
        <v>187</v>
      </c>
      <c r="H187" s="136">
        <v>5.14</v>
      </c>
      <c r="I187" s="137"/>
      <c r="J187" s="138">
        <f>ROUND(I187*H187,2)</f>
        <v>0</v>
      </c>
      <c r="K187" s="134" t="s">
        <v>1251</v>
      </c>
      <c r="L187" s="33"/>
      <c r="M187" s="139" t="s">
        <v>19</v>
      </c>
      <c r="N187" s="140" t="s">
        <v>40</v>
      </c>
      <c r="P187" s="141">
        <f>O187*H187</f>
        <v>0</v>
      </c>
      <c r="Q187" s="141">
        <v>4.0000000000000003E-5</v>
      </c>
      <c r="R187" s="141">
        <f>Q187*H187</f>
        <v>2.0560000000000001E-4</v>
      </c>
      <c r="S187" s="141">
        <v>0</v>
      </c>
      <c r="T187" s="142">
        <f>S187*H187</f>
        <v>0</v>
      </c>
      <c r="AR187" s="143" t="s">
        <v>167</v>
      </c>
      <c r="AT187" s="143" t="s">
        <v>162</v>
      </c>
      <c r="AU187" s="143" t="s">
        <v>79</v>
      </c>
      <c r="AY187" s="18" t="s">
        <v>160</v>
      </c>
      <c r="BE187" s="144">
        <f>IF(N187="základní",J187,0)</f>
        <v>0</v>
      </c>
      <c r="BF187" s="144">
        <f>IF(N187="snížená",J187,0)</f>
        <v>0</v>
      </c>
      <c r="BG187" s="144">
        <f>IF(N187="zákl. přenesená",J187,0)</f>
        <v>0</v>
      </c>
      <c r="BH187" s="144">
        <f>IF(N187="sníž. přenesená",J187,0)</f>
        <v>0</v>
      </c>
      <c r="BI187" s="144">
        <f>IF(N187="nulová",J187,0)</f>
        <v>0</v>
      </c>
      <c r="BJ187" s="18" t="s">
        <v>77</v>
      </c>
      <c r="BK187" s="144">
        <f>ROUND(I187*H187,2)</f>
        <v>0</v>
      </c>
      <c r="BL187" s="18" t="s">
        <v>167</v>
      </c>
      <c r="BM187" s="143" t="s">
        <v>1378</v>
      </c>
    </row>
    <row r="188" spans="2:65" s="1" customFormat="1" ht="11.25">
      <c r="B188" s="33"/>
      <c r="D188" s="145" t="s">
        <v>169</v>
      </c>
      <c r="F188" s="146" t="s">
        <v>1379</v>
      </c>
      <c r="I188" s="147"/>
      <c r="L188" s="33"/>
      <c r="M188" s="148"/>
      <c r="T188" s="54"/>
      <c r="AT188" s="18" t="s">
        <v>169</v>
      </c>
      <c r="AU188" s="18" t="s">
        <v>79</v>
      </c>
    </row>
    <row r="189" spans="2:65" s="1" customFormat="1" ht="11.25">
      <c r="B189" s="33"/>
      <c r="D189" s="193" t="s">
        <v>1254</v>
      </c>
      <c r="F189" s="194" t="s">
        <v>1380</v>
      </c>
      <c r="I189" s="147"/>
      <c r="L189" s="33"/>
      <c r="M189" s="148"/>
      <c r="T189" s="54"/>
      <c r="AT189" s="18" t="s">
        <v>1254</v>
      </c>
      <c r="AU189" s="18" t="s">
        <v>79</v>
      </c>
    </row>
    <row r="190" spans="2:65" s="1" customFormat="1" ht="16.5" customHeight="1">
      <c r="B190" s="33"/>
      <c r="C190" s="132" t="s">
        <v>305</v>
      </c>
      <c r="D190" s="132" t="s">
        <v>162</v>
      </c>
      <c r="E190" s="133" t="s">
        <v>1381</v>
      </c>
      <c r="F190" s="134" t="s">
        <v>1382</v>
      </c>
      <c r="G190" s="135" t="s">
        <v>165</v>
      </c>
      <c r="H190" s="136">
        <v>3.2</v>
      </c>
      <c r="I190" s="137"/>
      <c r="J190" s="138">
        <f>ROUND(I190*H190,2)</f>
        <v>0</v>
      </c>
      <c r="K190" s="134" t="s">
        <v>1251</v>
      </c>
      <c r="L190" s="33"/>
      <c r="M190" s="139" t="s">
        <v>19</v>
      </c>
      <c r="N190" s="140" t="s">
        <v>40</v>
      </c>
      <c r="P190" s="141">
        <f>O190*H190</f>
        <v>0</v>
      </c>
      <c r="Q190" s="141">
        <v>2.5505399999999998</v>
      </c>
      <c r="R190" s="141">
        <f>Q190*H190</f>
        <v>8.1617280000000001</v>
      </c>
      <c r="S190" s="141">
        <v>0</v>
      </c>
      <c r="T190" s="142">
        <f>S190*H190</f>
        <v>0</v>
      </c>
      <c r="AR190" s="143" t="s">
        <v>167</v>
      </c>
      <c r="AT190" s="143" t="s">
        <v>162</v>
      </c>
      <c r="AU190" s="143" t="s">
        <v>79</v>
      </c>
      <c r="AY190" s="18" t="s">
        <v>160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77</v>
      </c>
      <c r="BK190" s="144">
        <f>ROUND(I190*H190,2)</f>
        <v>0</v>
      </c>
      <c r="BL190" s="18" t="s">
        <v>167</v>
      </c>
      <c r="BM190" s="143" t="s">
        <v>1383</v>
      </c>
    </row>
    <row r="191" spans="2:65" s="1" customFormat="1" ht="11.25">
      <c r="B191" s="33"/>
      <c r="D191" s="145" t="s">
        <v>169</v>
      </c>
      <c r="F191" s="146" t="s">
        <v>1384</v>
      </c>
      <c r="I191" s="147"/>
      <c r="L191" s="33"/>
      <c r="M191" s="148"/>
      <c r="T191" s="54"/>
      <c r="AT191" s="18" t="s">
        <v>169</v>
      </c>
      <c r="AU191" s="18" t="s">
        <v>79</v>
      </c>
    </row>
    <row r="192" spans="2:65" s="1" customFormat="1" ht="11.25">
      <c r="B192" s="33"/>
      <c r="D192" s="193" t="s">
        <v>1254</v>
      </c>
      <c r="F192" s="194" t="s">
        <v>1385</v>
      </c>
      <c r="I192" s="147"/>
      <c r="L192" s="33"/>
      <c r="M192" s="148"/>
      <c r="T192" s="54"/>
      <c r="AT192" s="18" t="s">
        <v>1254</v>
      </c>
      <c r="AU192" s="18" t="s">
        <v>79</v>
      </c>
    </row>
    <row r="193" spans="2:65" s="15" customFormat="1" ht="11.25">
      <c r="B193" s="180"/>
      <c r="D193" s="145" t="s">
        <v>171</v>
      </c>
      <c r="E193" s="181" t="s">
        <v>19</v>
      </c>
      <c r="F193" s="182" t="s">
        <v>1386</v>
      </c>
      <c r="H193" s="181" t="s">
        <v>19</v>
      </c>
      <c r="I193" s="183"/>
      <c r="L193" s="180"/>
      <c r="M193" s="184"/>
      <c r="T193" s="185"/>
      <c r="AT193" s="181" t="s">
        <v>171</v>
      </c>
      <c r="AU193" s="181" t="s">
        <v>79</v>
      </c>
      <c r="AV193" s="15" t="s">
        <v>77</v>
      </c>
      <c r="AW193" s="15" t="s">
        <v>31</v>
      </c>
      <c r="AX193" s="15" t="s">
        <v>69</v>
      </c>
      <c r="AY193" s="181" t="s">
        <v>160</v>
      </c>
    </row>
    <row r="194" spans="2:65" s="12" customFormat="1" ht="11.25">
      <c r="B194" s="149"/>
      <c r="D194" s="145" t="s">
        <v>171</v>
      </c>
      <c r="E194" s="150" t="s">
        <v>19</v>
      </c>
      <c r="F194" s="151" t="s">
        <v>1387</v>
      </c>
      <c r="H194" s="152">
        <v>3.2</v>
      </c>
      <c r="I194" s="153"/>
      <c r="L194" s="149"/>
      <c r="M194" s="154"/>
      <c r="T194" s="155"/>
      <c r="AT194" s="150" t="s">
        <v>171</v>
      </c>
      <c r="AU194" s="150" t="s">
        <v>79</v>
      </c>
      <c r="AV194" s="12" t="s">
        <v>79</v>
      </c>
      <c r="AW194" s="12" t="s">
        <v>31</v>
      </c>
      <c r="AX194" s="12" t="s">
        <v>77</v>
      </c>
      <c r="AY194" s="150" t="s">
        <v>160</v>
      </c>
    </row>
    <row r="195" spans="2:65" s="1" customFormat="1" ht="16.5" customHeight="1">
      <c r="B195" s="33"/>
      <c r="C195" s="132" t="s">
        <v>310</v>
      </c>
      <c r="D195" s="132" t="s">
        <v>162</v>
      </c>
      <c r="E195" s="133" t="s">
        <v>1388</v>
      </c>
      <c r="F195" s="134" t="s">
        <v>1389</v>
      </c>
      <c r="G195" s="135" t="s">
        <v>165</v>
      </c>
      <c r="H195" s="136">
        <v>3.2</v>
      </c>
      <c r="I195" s="137"/>
      <c r="J195" s="138">
        <f>ROUND(I195*H195,2)</f>
        <v>0</v>
      </c>
      <c r="K195" s="134" t="s">
        <v>1251</v>
      </c>
      <c r="L195" s="33"/>
      <c r="M195" s="139" t="s">
        <v>19</v>
      </c>
      <c r="N195" s="140" t="s">
        <v>40</v>
      </c>
      <c r="P195" s="141">
        <f>O195*H195</f>
        <v>0</v>
      </c>
      <c r="Q195" s="141">
        <v>4.8579999999999998E-2</v>
      </c>
      <c r="R195" s="141">
        <f>Q195*H195</f>
        <v>0.15545600000000001</v>
      </c>
      <c r="S195" s="141">
        <v>0</v>
      </c>
      <c r="T195" s="142">
        <f>S195*H195</f>
        <v>0</v>
      </c>
      <c r="AR195" s="143" t="s">
        <v>167</v>
      </c>
      <c r="AT195" s="143" t="s">
        <v>162</v>
      </c>
      <c r="AU195" s="143" t="s">
        <v>79</v>
      </c>
      <c r="AY195" s="18" t="s">
        <v>160</v>
      </c>
      <c r="BE195" s="144">
        <f>IF(N195="základní",J195,0)</f>
        <v>0</v>
      </c>
      <c r="BF195" s="144">
        <f>IF(N195="snížená",J195,0)</f>
        <v>0</v>
      </c>
      <c r="BG195" s="144">
        <f>IF(N195="zákl. přenesená",J195,0)</f>
        <v>0</v>
      </c>
      <c r="BH195" s="144">
        <f>IF(N195="sníž. přenesená",J195,0)</f>
        <v>0</v>
      </c>
      <c r="BI195" s="144">
        <f>IF(N195="nulová",J195,0)</f>
        <v>0</v>
      </c>
      <c r="BJ195" s="18" t="s">
        <v>77</v>
      </c>
      <c r="BK195" s="144">
        <f>ROUND(I195*H195,2)</f>
        <v>0</v>
      </c>
      <c r="BL195" s="18" t="s">
        <v>167</v>
      </c>
      <c r="BM195" s="143" t="s">
        <v>1390</v>
      </c>
    </row>
    <row r="196" spans="2:65" s="1" customFormat="1" ht="11.25">
      <c r="B196" s="33"/>
      <c r="D196" s="145" t="s">
        <v>169</v>
      </c>
      <c r="F196" s="146" t="s">
        <v>1368</v>
      </c>
      <c r="I196" s="147"/>
      <c r="L196" s="33"/>
      <c r="M196" s="148"/>
      <c r="T196" s="54"/>
      <c r="AT196" s="18" t="s">
        <v>169</v>
      </c>
      <c r="AU196" s="18" t="s">
        <v>79</v>
      </c>
    </row>
    <row r="197" spans="2:65" s="1" customFormat="1" ht="11.25">
      <c r="B197" s="33"/>
      <c r="D197" s="193" t="s">
        <v>1254</v>
      </c>
      <c r="F197" s="194" t="s">
        <v>1391</v>
      </c>
      <c r="I197" s="147"/>
      <c r="L197" s="33"/>
      <c r="M197" s="148"/>
      <c r="T197" s="54"/>
      <c r="AT197" s="18" t="s">
        <v>1254</v>
      </c>
      <c r="AU197" s="18" t="s">
        <v>79</v>
      </c>
    </row>
    <row r="198" spans="2:65" s="1" customFormat="1" ht="16.5" customHeight="1">
      <c r="B198" s="33"/>
      <c r="C198" s="132" t="s">
        <v>319</v>
      </c>
      <c r="D198" s="132" t="s">
        <v>162</v>
      </c>
      <c r="E198" s="133" t="s">
        <v>1392</v>
      </c>
      <c r="F198" s="134" t="s">
        <v>1393</v>
      </c>
      <c r="G198" s="135" t="s">
        <v>187</v>
      </c>
      <c r="H198" s="136">
        <v>5.45</v>
      </c>
      <c r="I198" s="137"/>
      <c r="J198" s="138">
        <f>ROUND(I198*H198,2)</f>
        <v>0</v>
      </c>
      <c r="K198" s="134" t="s">
        <v>1251</v>
      </c>
      <c r="L198" s="33"/>
      <c r="M198" s="139" t="s">
        <v>19</v>
      </c>
      <c r="N198" s="140" t="s">
        <v>40</v>
      </c>
      <c r="P198" s="141">
        <f>O198*H198</f>
        <v>0</v>
      </c>
      <c r="Q198" s="141">
        <v>1.2999999999999999E-3</v>
      </c>
      <c r="R198" s="141">
        <f>Q198*H198</f>
        <v>7.0850000000000002E-3</v>
      </c>
      <c r="S198" s="141">
        <v>0</v>
      </c>
      <c r="T198" s="142">
        <f>S198*H198</f>
        <v>0</v>
      </c>
      <c r="AR198" s="143" t="s">
        <v>167</v>
      </c>
      <c r="AT198" s="143" t="s">
        <v>162</v>
      </c>
      <c r="AU198" s="143" t="s">
        <v>79</v>
      </c>
      <c r="AY198" s="18" t="s">
        <v>160</v>
      </c>
      <c r="BE198" s="144">
        <f>IF(N198="základní",J198,0)</f>
        <v>0</v>
      </c>
      <c r="BF198" s="144">
        <f>IF(N198="snížená",J198,0)</f>
        <v>0</v>
      </c>
      <c r="BG198" s="144">
        <f>IF(N198="zákl. přenesená",J198,0)</f>
        <v>0</v>
      </c>
      <c r="BH198" s="144">
        <f>IF(N198="sníž. přenesená",J198,0)</f>
        <v>0</v>
      </c>
      <c r="BI198" s="144">
        <f>IF(N198="nulová",J198,0)</f>
        <v>0</v>
      </c>
      <c r="BJ198" s="18" t="s">
        <v>77</v>
      </c>
      <c r="BK198" s="144">
        <f>ROUND(I198*H198,2)</f>
        <v>0</v>
      </c>
      <c r="BL198" s="18" t="s">
        <v>167</v>
      </c>
      <c r="BM198" s="143" t="s">
        <v>1394</v>
      </c>
    </row>
    <row r="199" spans="2:65" s="1" customFormat="1" ht="11.25">
      <c r="B199" s="33"/>
      <c r="D199" s="145" t="s">
        <v>169</v>
      </c>
      <c r="F199" s="146" t="s">
        <v>1395</v>
      </c>
      <c r="I199" s="147"/>
      <c r="L199" s="33"/>
      <c r="M199" s="148"/>
      <c r="T199" s="54"/>
      <c r="AT199" s="18" t="s">
        <v>169</v>
      </c>
      <c r="AU199" s="18" t="s">
        <v>79</v>
      </c>
    </row>
    <row r="200" spans="2:65" s="1" customFormat="1" ht="11.25">
      <c r="B200" s="33"/>
      <c r="D200" s="193" t="s">
        <v>1254</v>
      </c>
      <c r="F200" s="194" t="s">
        <v>1396</v>
      </c>
      <c r="I200" s="147"/>
      <c r="L200" s="33"/>
      <c r="M200" s="148"/>
      <c r="T200" s="54"/>
      <c r="AT200" s="18" t="s">
        <v>1254</v>
      </c>
      <c r="AU200" s="18" t="s">
        <v>79</v>
      </c>
    </row>
    <row r="201" spans="2:65" s="12" customFormat="1" ht="11.25">
      <c r="B201" s="149"/>
      <c r="D201" s="145" t="s">
        <v>171</v>
      </c>
      <c r="E201" s="150" t="s">
        <v>19</v>
      </c>
      <c r="F201" s="151" t="s">
        <v>1397</v>
      </c>
      <c r="H201" s="152">
        <v>5.45</v>
      </c>
      <c r="I201" s="153"/>
      <c r="L201" s="149"/>
      <c r="M201" s="154"/>
      <c r="T201" s="155"/>
      <c r="AT201" s="150" t="s">
        <v>171</v>
      </c>
      <c r="AU201" s="150" t="s">
        <v>79</v>
      </c>
      <c r="AV201" s="12" t="s">
        <v>79</v>
      </c>
      <c r="AW201" s="12" t="s">
        <v>31</v>
      </c>
      <c r="AX201" s="12" t="s">
        <v>77</v>
      </c>
      <c r="AY201" s="150" t="s">
        <v>160</v>
      </c>
    </row>
    <row r="202" spans="2:65" s="1" customFormat="1" ht="16.5" customHeight="1">
      <c r="B202" s="33"/>
      <c r="C202" s="132" t="s">
        <v>324</v>
      </c>
      <c r="D202" s="132" t="s">
        <v>162</v>
      </c>
      <c r="E202" s="133" t="s">
        <v>1398</v>
      </c>
      <c r="F202" s="134" t="s">
        <v>1399</v>
      </c>
      <c r="G202" s="135" t="s">
        <v>187</v>
      </c>
      <c r="H202" s="136">
        <v>5.45</v>
      </c>
      <c r="I202" s="137"/>
      <c r="J202" s="138">
        <f>ROUND(I202*H202,2)</f>
        <v>0</v>
      </c>
      <c r="K202" s="134" t="s">
        <v>1251</v>
      </c>
      <c r="L202" s="33"/>
      <c r="M202" s="139" t="s">
        <v>19</v>
      </c>
      <c r="N202" s="140" t="s">
        <v>40</v>
      </c>
      <c r="P202" s="141">
        <f>O202*H202</f>
        <v>0</v>
      </c>
      <c r="Q202" s="141">
        <v>4.0000000000000003E-5</v>
      </c>
      <c r="R202" s="141">
        <f>Q202*H202</f>
        <v>2.1800000000000001E-4</v>
      </c>
      <c r="S202" s="141">
        <v>0</v>
      </c>
      <c r="T202" s="142">
        <f>S202*H202</f>
        <v>0</v>
      </c>
      <c r="AR202" s="143" t="s">
        <v>167</v>
      </c>
      <c r="AT202" s="143" t="s">
        <v>162</v>
      </c>
      <c r="AU202" s="143" t="s">
        <v>79</v>
      </c>
      <c r="AY202" s="18" t="s">
        <v>160</v>
      </c>
      <c r="BE202" s="144">
        <f>IF(N202="základní",J202,0)</f>
        <v>0</v>
      </c>
      <c r="BF202" s="144">
        <f>IF(N202="snížená",J202,0)</f>
        <v>0</v>
      </c>
      <c r="BG202" s="144">
        <f>IF(N202="zákl. přenesená",J202,0)</f>
        <v>0</v>
      </c>
      <c r="BH202" s="144">
        <f>IF(N202="sníž. přenesená",J202,0)</f>
        <v>0</v>
      </c>
      <c r="BI202" s="144">
        <f>IF(N202="nulová",J202,0)</f>
        <v>0</v>
      </c>
      <c r="BJ202" s="18" t="s">
        <v>77</v>
      </c>
      <c r="BK202" s="144">
        <f>ROUND(I202*H202,2)</f>
        <v>0</v>
      </c>
      <c r="BL202" s="18" t="s">
        <v>167</v>
      </c>
      <c r="BM202" s="143" t="s">
        <v>1400</v>
      </c>
    </row>
    <row r="203" spans="2:65" s="1" customFormat="1" ht="11.25">
      <c r="B203" s="33"/>
      <c r="D203" s="145" t="s">
        <v>169</v>
      </c>
      <c r="F203" s="146" t="s">
        <v>1401</v>
      </c>
      <c r="I203" s="147"/>
      <c r="L203" s="33"/>
      <c r="M203" s="148"/>
      <c r="T203" s="54"/>
      <c r="AT203" s="18" t="s">
        <v>169</v>
      </c>
      <c r="AU203" s="18" t="s">
        <v>79</v>
      </c>
    </row>
    <row r="204" spans="2:65" s="1" customFormat="1" ht="11.25">
      <c r="B204" s="33"/>
      <c r="D204" s="193" t="s">
        <v>1254</v>
      </c>
      <c r="F204" s="194" t="s">
        <v>1402</v>
      </c>
      <c r="I204" s="147"/>
      <c r="L204" s="33"/>
      <c r="M204" s="148"/>
      <c r="T204" s="54"/>
      <c r="AT204" s="18" t="s">
        <v>1254</v>
      </c>
      <c r="AU204" s="18" t="s">
        <v>79</v>
      </c>
    </row>
    <row r="205" spans="2:65" s="11" customFormat="1" ht="22.9" customHeight="1">
      <c r="B205" s="120"/>
      <c r="D205" s="121" t="s">
        <v>68</v>
      </c>
      <c r="E205" s="130" t="s">
        <v>178</v>
      </c>
      <c r="F205" s="130" t="s">
        <v>1403</v>
      </c>
      <c r="I205" s="123"/>
      <c r="J205" s="131">
        <f>BK205</f>
        <v>0</v>
      </c>
      <c r="L205" s="120"/>
      <c r="M205" s="125"/>
      <c r="P205" s="126">
        <f>SUM(P206:P234)</f>
        <v>0</v>
      </c>
      <c r="R205" s="126">
        <f>SUM(R206:R234)</f>
        <v>20.605256820000001</v>
      </c>
      <c r="T205" s="127">
        <f>SUM(T206:T234)</f>
        <v>0</v>
      </c>
      <c r="AR205" s="121" t="s">
        <v>77</v>
      </c>
      <c r="AT205" s="128" t="s">
        <v>68</v>
      </c>
      <c r="AU205" s="128" t="s">
        <v>77</v>
      </c>
      <c r="AY205" s="121" t="s">
        <v>160</v>
      </c>
      <c r="BK205" s="129">
        <f>SUM(BK206:BK234)</f>
        <v>0</v>
      </c>
    </row>
    <row r="206" spans="2:65" s="1" customFormat="1" ht="16.5" customHeight="1">
      <c r="B206" s="33"/>
      <c r="C206" s="132" t="s">
        <v>338</v>
      </c>
      <c r="D206" s="132" t="s">
        <v>162</v>
      </c>
      <c r="E206" s="133" t="s">
        <v>1404</v>
      </c>
      <c r="F206" s="134" t="s">
        <v>1405</v>
      </c>
      <c r="G206" s="135" t="s">
        <v>165</v>
      </c>
      <c r="H206" s="136">
        <v>0.53</v>
      </c>
      <c r="I206" s="137"/>
      <c r="J206" s="138">
        <f>ROUND(I206*H206,2)</f>
        <v>0</v>
      </c>
      <c r="K206" s="134" t="s">
        <v>1251</v>
      </c>
      <c r="L206" s="33"/>
      <c r="M206" s="139" t="s">
        <v>19</v>
      </c>
      <c r="N206" s="140" t="s">
        <v>40</v>
      </c>
      <c r="P206" s="141">
        <f>O206*H206</f>
        <v>0</v>
      </c>
      <c r="Q206" s="141">
        <v>3.6889999999999999E-2</v>
      </c>
      <c r="R206" s="141">
        <f>Q206*H206</f>
        <v>1.9551700000000002E-2</v>
      </c>
      <c r="S206" s="141">
        <v>0</v>
      </c>
      <c r="T206" s="142">
        <f>S206*H206</f>
        <v>0</v>
      </c>
      <c r="AR206" s="143" t="s">
        <v>167</v>
      </c>
      <c r="AT206" s="143" t="s">
        <v>162</v>
      </c>
      <c r="AU206" s="143" t="s">
        <v>79</v>
      </c>
      <c r="AY206" s="18" t="s">
        <v>160</v>
      </c>
      <c r="BE206" s="144">
        <f>IF(N206="základní",J206,0)</f>
        <v>0</v>
      </c>
      <c r="BF206" s="144">
        <f>IF(N206="snížená",J206,0)</f>
        <v>0</v>
      </c>
      <c r="BG206" s="144">
        <f>IF(N206="zákl. přenesená",J206,0)</f>
        <v>0</v>
      </c>
      <c r="BH206" s="144">
        <f>IF(N206="sníž. přenesená",J206,0)</f>
        <v>0</v>
      </c>
      <c r="BI206" s="144">
        <f>IF(N206="nulová",J206,0)</f>
        <v>0</v>
      </c>
      <c r="BJ206" s="18" t="s">
        <v>77</v>
      </c>
      <c r="BK206" s="144">
        <f>ROUND(I206*H206,2)</f>
        <v>0</v>
      </c>
      <c r="BL206" s="18" t="s">
        <v>167</v>
      </c>
      <c r="BM206" s="143" t="s">
        <v>1406</v>
      </c>
    </row>
    <row r="207" spans="2:65" s="1" customFormat="1" ht="11.25">
      <c r="B207" s="33"/>
      <c r="D207" s="145" t="s">
        <v>169</v>
      </c>
      <c r="F207" s="146" t="s">
        <v>1405</v>
      </c>
      <c r="I207" s="147"/>
      <c r="L207" s="33"/>
      <c r="M207" s="148"/>
      <c r="T207" s="54"/>
      <c r="AT207" s="18" t="s">
        <v>169</v>
      </c>
      <c r="AU207" s="18" t="s">
        <v>79</v>
      </c>
    </row>
    <row r="208" spans="2:65" s="1" customFormat="1" ht="11.25">
      <c r="B208" s="33"/>
      <c r="D208" s="193" t="s">
        <v>1254</v>
      </c>
      <c r="F208" s="194" t="s">
        <v>1407</v>
      </c>
      <c r="I208" s="147"/>
      <c r="L208" s="33"/>
      <c r="M208" s="148"/>
      <c r="T208" s="54"/>
      <c r="AT208" s="18" t="s">
        <v>1254</v>
      </c>
      <c r="AU208" s="18" t="s">
        <v>79</v>
      </c>
    </row>
    <row r="209" spans="2:65" s="15" customFormat="1" ht="11.25">
      <c r="B209" s="180"/>
      <c r="D209" s="145" t="s">
        <v>171</v>
      </c>
      <c r="E209" s="181" t="s">
        <v>19</v>
      </c>
      <c r="F209" s="182" t="s">
        <v>1408</v>
      </c>
      <c r="H209" s="181" t="s">
        <v>19</v>
      </c>
      <c r="I209" s="183"/>
      <c r="L209" s="180"/>
      <c r="M209" s="184"/>
      <c r="T209" s="185"/>
      <c r="AT209" s="181" t="s">
        <v>171</v>
      </c>
      <c r="AU209" s="181" t="s">
        <v>79</v>
      </c>
      <c r="AV209" s="15" t="s">
        <v>77</v>
      </c>
      <c r="AW209" s="15" t="s">
        <v>31</v>
      </c>
      <c r="AX209" s="15" t="s">
        <v>69</v>
      </c>
      <c r="AY209" s="181" t="s">
        <v>160</v>
      </c>
    </row>
    <row r="210" spans="2:65" s="12" customFormat="1" ht="11.25">
      <c r="B210" s="149"/>
      <c r="D210" s="145" t="s">
        <v>171</v>
      </c>
      <c r="E210" s="150" t="s">
        <v>19</v>
      </c>
      <c r="F210" s="151" t="s">
        <v>1409</v>
      </c>
      <c r="H210" s="152">
        <v>0.53</v>
      </c>
      <c r="I210" s="153"/>
      <c r="L210" s="149"/>
      <c r="M210" s="154"/>
      <c r="T210" s="155"/>
      <c r="AT210" s="150" t="s">
        <v>171</v>
      </c>
      <c r="AU210" s="150" t="s">
        <v>79</v>
      </c>
      <c r="AV210" s="12" t="s">
        <v>79</v>
      </c>
      <c r="AW210" s="12" t="s">
        <v>31</v>
      </c>
      <c r="AX210" s="12" t="s">
        <v>77</v>
      </c>
      <c r="AY210" s="150" t="s">
        <v>160</v>
      </c>
    </row>
    <row r="211" spans="2:65" s="1" customFormat="1" ht="16.5" customHeight="1">
      <c r="B211" s="33"/>
      <c r="C211" s="132" t="s">
        <v>344</v>
      </c>
      <c r="D211" s="132" t="s">
        <v>162</v>
      </c>
      <c r="E211" s="133" t="s">
        <v>1410</v>
      </c>
      <c r="F211" s="134" t="s">
        <v>1411</v>
      </c>
      <c r="G211" s="135" t="s">
        <v>165</v>
      </c>
      <c r="H211" s="136">
        <v>7.04</v>
      </c>
      <c r="I211" s="137"/>
      <c r="J211" s="138">
        <f>ROUND(I211*H211,2)</f>
        <v>0</v>
      </c>
      <c r="K211" s="134" t="s">
        <v>1251</v>
      </c>
      <c r="L211" s="33"/>
      <c r="M211" s="139" t="s">
        <v>19</v>
      </c>
      <c r="N211" s="140" t="s">
        <v>40</v>
      </c>
      <c r="P211" s="141">
        <f>O211*H211</f>
        <v>0</v>
      </c>
      <c r="Q211" s="141">
        <v>2.5021499999999999</v>
      </c>
      <c r="R211" s="141">
        <f>Q211*H211</f>
        <v>17.615136</v>
      </c>
      <c r="S211" s="141">
        <v>0</v>
      </c>
      <c r="T211" s="142">
        <f>S211*H211</f>
        <v>0</v>
      </c>
      <c r="AR211" s="143" t="s">
        <v>167</v>
      </c>
      <c r="AT211" s="143" t="s">
        <v>162</v>
      </c>
      <c r="AU211" s="143" t="s">
        <v>79</v>
      </c>
      <c r="AY211" s="18" t="s">
        <v>160</v>
      </c>
      <c r="BE211" s="144">
        <f>IF(N211="základní",J211,0)</f>
        <v>0</v>
      </c>
      <c r="BF211" s="144">
        <f>IF(N211="snížená",J211,0)</f>
        <v>0</v>
      </c>
      <c r="BG211" s="144">
        <f>IF(N211="zákl. přenesená",J211,0)</f>
        <v>0</v>
      </c>
      <c r="BH211" s="144">
        <f>IF(N211="sníž. přenesená",J211,0)</f>
        <v>0</v>
      </c>
      <c r="BI211" s="144">
        <f>IF(N211="nulová",J211,0)</f>
        <v>0</v>
      </c>
      <c r="BJ211" s="18" t="s">
        <v>77</v>
      </c>
      <c r="BK211" s="144">
        <f>ROUND(I211*H211,2)</f>
        <v>0</v>
      </c>
      <c r="BL211" s="18" t="s">
        <v>167</v>
      </c>
      <c r="BM211" s="143" t="s">
        <v>1412</v>
      </c>
    </row>
    <row r="212" spans="2:65" s="1" customFormat="1" ht="11.25">
      <c r="B212" s="33"/>
      <c r="D212" s="145" t="s">
        <v>169</v>
      </c>
      <c r="F212" s="146" t="s">
        <v>1413</v>
      </c>
      <c r="I212" s="147"/>
      <c r="L212" s="33"/>
      <c r="M212" s="148"/>
      <c r="T212" s="54"/>
      <c r="AT212" s="18" t="s">
        <v>169</v>
      </c>
      <c r="AU212" s="18" t="s">
        <v>79</v>
      </c>
    </row>
    <row r="213" spans="2:65" s="1" customFormat="1" ht="11.25">
      <c r="B213" s="33"/>
      <c r="D213" s="193" t="s">
        <v>1254</v>
      </c>
      <c r="F213" s="194" t="s">
        <v>1414</v>
      </c>
      <c r="I213" s="147"/>
      <c r="L213" s="33"/>
      <c r="M213" s="148"/>
      <c r="T213" s="54"/>
      <c r="AT213" s="18" t="s">
        <v>1254</v>
      </c>
      <c r="AU213" s="18" t="s">
        <v>79</v>
      </c>
    </row>
    <row r="214" spans="2:65" s="15" customFormat="1" ht="11.25">
      <c r="B214" s="180"/>
      <c r="D214" s="145" t="s">
        <v>171</v>
      </c>
      <c r="E214" s="181" t="s">
        <v>19</v>
      </c>
      <c r="F214" s="182" t="s">
        <v>1415</v>
      </c>
      <c r="H214" s="181" t="s">
        <v>19</v>
      </c>
      <c r="I214" s="183"/>
      <c r="L214" s="180"/>
      <c r="M214" s="184"/>
      <c r="T214" s="185"/>
      <c r="AT214" s="181" t="s">
        <v>171</v>
      </c>
      <c r="AU214" s="181" t="s">
        <v>79</v>
      </c>
      <c r="AV214" s="15" t="s">
        <v>77</v>
      </c>
      <c r="AW214" s="15" t="s">
        <v>31</v>
      </c>
      <c r="AX214" s="15" t="s">
        <v>69</v>
      </c>
      <c r="AY214" s="181" t="s">
        <v>160</v>
      </c>
    </row>
    <row r="215" spans="2:65" s="12" customFormat="1" ht="11.25">
      <c r="B215" s="149"/>
      <c r="D215" s="145" t="s">
        <v>171</v>
      </c>
      <c r="E215" s="150" t="s">
        <v>19</v>
      </c>
      <c r="F215" s="151" t="s">
        <v>1416</v>
      </c>
      <c r="H215" s="152">
        <v>7.04</v>
      </c>
      <c r="I215" s="153"/>
      <c r="L215" s="149"/>
      <c r="M215" s="154"/>
      <c r="T215" s="155"/>
      <c r="AT215" s="150" t="s">
        <v>171</v>
      </c>
      <c r="AU215" s="150" t="s">
        <v>79</v>
      </c>
      <c r="AV215" s="12" t="s">
        <v>79</v>
      </c>
      <c r="AW215" s="12" t="s">
        <v>31</v>
      </c>
      <c r="AX215" s="12" t="s">
        <v>77</v>
      </c>
      <c r="AY215" s="150" t="s">
        <v>160</v>
      </c>
    </row>
    <row r="216" spans="2:65" s="1" customFormat="1" ht="16.5" customHeight="1">
      <c r="B216" s="33"/>
      <c r="C216" s="132" t="s">
        <v>357</v>
      </c>
      <c r="D216" s="132" t="s">
        <v>162</v>
      </c>
      <c r="E216" s="133" t="s">
        <v>1417</v>
      </c>
      <c r="F216" s="134" t="s">
        <v>1418</v>
      </c>
      <c r="G216" s="135" t="s">
        <v>165</v>
      </c>
      <c r="H216" s="136">
        <v>7.04</v>
      </c>
      <c r="I216" s="137"/>
      <c r="J216" s="138">
        <f>ROUND(I216*H216,2)</f>
        <v>0</v>
      </c>
      <c r="K216" s="134" t="s">
        <v>1251</v>
      </c>
      <c r="L216" s="33"/>
      <c r="M216" s="139" t="s">
        <v>19</v>
      </c>
      <c r="N216" s="140" t="s">
        <v>40</v>
      </c>
      <c r="P216" s="141">
        <f>O216*H216</f>
        <v>0</v>
      </c>
      <c r="Q216" s="141">
        <v>4.8579999999999998E-2</v>
      </c>
      <c r="R216" s="141">
        <f>Q216*H216</f>
        <v>0.34200320000000001</v>
      </c>
      <c r="S216" s="141">
        <v>0</v>
      </c>
      <c r="T216" s="142">
        <f>S216*H216</f>
        <v>0</v>
      </c>
      <c r="AR216" s="143" t="s">
        <v>167</v>
      </c>
      <c r="AT216" s="143" t="s">
        <v>162</v>
      </c>
      <c r="AU216" s="143" t="s">
        <v>79</v>
      </c>
      <c r="AY216" s="18" t="s">
        <v>160</v>
      </c>
      <c r="BE216" s="144">
        <f>IF(N216="základní",J216,0)</f>
        <v>0</v>
      </c>
      <c r="BF216" s="144">
        <f>IF(N216="snížená",J216,0)</f>
        <v>0</v>
      </c>
      <c r="BG216" s="144">
        <f>IF(N216="zákl. přenesená",J216,0)</f>
        <v>0</v>
      </c>
      <c r="BH216" s="144">
        <f>IF(N216="sníž. přenesená",J216,0)</f>
        <v>0</v>
      </c>
      <c r="BI216" s="144">
        <f>IF(N216="nulová",J216,0)</f>
        <v>0</v>
      </c>
      <c r="BJ216" s="18" t="s">
        <v>77</v>
      </c>
      <c r="BK216" s="144">
        <f>ROUND(I216*H216,2)</f>
        <v>0</v>
      </c>
      <c r="BL216" s="18" t="s">
        <v>167</v>
      </c>
      <c r="BM216" s="143" t="s">
        <v>1419</v>
      </c>
    </row>
    <row r="217" spans="2:65" s="1" customFormat="1" ht="11.25">
      <c r="B217" s="33"/>
      <c r="D217" s="145" t="s">
        <v>169</v>
      </c>
      <c r="F217" s="146" t="s">
        <v>1420</v>
      </c>
      <c r="I217" s="147"/>
      <c r="L217" s="33"/>
      <c r="M217" s="148"/>
      <c r="T217" s="54"/>
      <c r="AT217" s="18" t="s">
        <v>169</v>
      </c>
      <c r="AU217" s="18" t="s">
        <v>79</v>
      </c>
    </row>
    <row r="218" spans="2:65" s="1" customFormat="1" ht="11.25">
      <c r="B218" s="33"/>
      <c r="D218" s="193" t="s">
        <v>1254</v>
      </c>
      <c r="F218" s="194" t="s">
        <v>1421</v>
      </c>
      <c r="I218" s="147"/>
      <c r="L218" s="33"/>
      <c r="M218" s="148"/>
      <c r="T218" s="54"/>
      <c r="AT218" s="18" t="s">
        <v>1254</v>
      </c>
      <c r="AU218" s="18" t="s">
        <v>79</v>
      </c>
    </row>
    <row r="219" spans="2:65" s="1" customFormat="1" ht="16.5" customHeight="1">
      <c r="B219" s="33"/>
      <c r="C219" s="132" t="s">
        <v>363</v>
      </c>
      <c r="D219" s="132" t="s">
        <v>162</v>
      </c>
      <c r="E219" s="133" t="s">
        <v>1422</v>
      </c>
      <c r="F219" s="134" t="s">
        <v>1423</v>
      </c>
      <c r="G219" s="135" t="s">
        <v>187</v>
      </c>
      <c r="H219" s="136">
        <v>36.76</v>
      </c>
      <c r="I219" s="137"/>
      <c r="J219" s="138">
        <f>ROUND(I219*H219,2)</f>
        <v>0</v>
      </c>
      <c r="K219" s="134" t="s">
        <v>1251</v>
      </c>
      <c r="L219" s="33"/>
      <c r="M219" s="139" t="s">
        <v>19</v>
      </c>
      <c r="N219" s="140" t="s">
        <v>40</v>
      </c>
      <c r="P219" s="141">
        <f>O219*H219</f>
        <v>0</v>
      </c>
      <c r="Q219" s="141">
        <v>4.1259999999999998E-2</v>
      </c>
      <c r="R219" s="141">
        <f>Q219*H219</f>
        <v>1.5167175999999998</v>
      </c>
      <c r="S219" s="141">
        <v>0</v>
      </c>
      <c r="T219" s="142">
        <f>S219*H219</f>
        <v>0</v>
      </c>
      <c r="AR219" s="143" t="s">
        <v>167</v>
      </c>
      <c r="AT219" s="143" t="s">
        <v>162</v>
      </c>
      <c r="AU219" s="143" t="s">
        <v>79</v>
      </c>
      <c r="AY219" s="18" t="s">
        <v>160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77</v>
      </c>
      <c r="BK219" s="144">
        <f>ROUND(I219*H219,2)</f>
        <v>0</v>
      </c>
      <c r="BL219" s="18" t="s">
        <v>167</v>
      </c>
      <c r="BM219" s="143" t="s">
        <v>1424</v>
      </c>
    </row>
    <row r="220" spans="2:65" s="1" customFormat="1" ht="11.25">
      <c r="B220" s="33"/>
      <c r="D220" s="145" t="s">
        <v>169</v>
      </c>
      <c r="F220" s="146" t="s">
        <v>1425</v>
      </c>
      <c r="I220" s="147"/>
      <c r="L220" s="33"/>
      <c r="M220" s="148"/>
      <c r="T220" s="54"/>
      <c r="AT220" s="18" t="s">
        <v>169</v>
      </c>
      <c r="AU220" s="18" t="s">
        <v>79</v>
      </c>
    </row>
    <row r="221" spans="2:65" s="1" customFormat="1" ht="11.25">
      <c r="B221" s="33"/>
      <c r="D221" s="193" t="s">
        <v>1254</v>
      </c>
      <c r="F221" s="194" t="s">
        <v>1426</v>
      </c>
      <c r="I221" s="147"/>
      <c r="L221" s="33"/>
      <c r="M221" s="148"/>
      <c r="T221" s="54"/>
      <c r="AT221" s="18" t="s">
        <v>1254</v>
      </c>
      <c r="AU221" s="18" t="s">
        <v>79</v>
      </c>
    </row>
    <row r="222" spans="2:65" s="12" customFormat="1" ht="11.25">
      <c r="B222" s="149"/>
      <c r="D222" s="145" t="s">
        <v>171</v>
      </c>
      <c r="E222" s="150" t="s">
        <v>19</v>
      </c>
      <c r="F222" s="151" t="s">
        <v>1427</v>
      </c>
      <c r="H222" s="152">
        <v>36.76</v>
      </c>
      <c r="I222" s="153"/>
      <c r="L222" s="149"/>
      <c r="M222" s="154"/>
      <c r="T222" s="155"/>
      <c r="AT222" s="150" t="s">
        <v>171</v>
      </c>
      <c r="AU222" s="150" t="s">
        <v>79</v>
      </c>
      <c r="AV222" s="12" t="s">
        <v>79</v>
      </c>
      <c r="AW222" s="12" t="s">
        <v>31</v>
      </c>
      <c r="AX222" s="12" t="s">
        <v>77</v>
      </c>
      <c r="AY222" s="150" t="s">
        <v>160</v>
      </c>
    </row>
    <row r="223" spans="2:65" s="1" customFormat="1" ht="16.5" customHeight="1">
      <c r="B223" s="33"/>
      <c r="C223" s="132" t="s">
        <v>373</v>
      </c>
      <c r="D223" s="132" t="s">
        <v>162</v>
      </c>
      <c r="E223" s="133" t="s">
        <v>1428</v>
      </c>
      <c r="F223" s="134" t="s">
        <v>1429</v>
      </c>
      <c r="G223" s="135" t="s">
        <v>187</v>
      </c>
      <c r="H223" s="136">
        <v>36.76</v>
      </c>
      <c r="I223" s="137"/>
      <c r="J223" s="138">
        <f>ROUND(I223*H223,2)</f>
        <v>0</v>
      </c>
      <c r="K223" s="134" t="s">
        <v>1251</v>
      </c>
      <c r="L223" s="33"/>
      <c r="M223" s="139" t="s">
        <v>19</v>
      </c>
      <c r="N223" s="140" t="s">
        <v>40</v>
      </c>
      <c r="P223" s="141">
        <f>O223*H223</f>
        <v>0</v>
      </c>
      <c r="Q223" s="141">
        <v>2.0000000000000002E-5</v>
      </c>
      <c r="R223" s="141">
        <f>Q223*H223</f>
        <v>7.3519999999999998E-4</v>
      </c>
      <c r="S223" s="141">
        <v>0</v>
      </c>
      <c r="T223" s="142">
        <f>S223*H223</f>
        <v>0</v>
      </c>
      <c r="AR223" s="143" t="s">
        <v>167</v>
      </c>
      <c r="AT223" s="143" t="s">
        <v>162</v>
      </c>
      <c r="AU223" s="143" t="s">
        <v>79</v>
      </c>
      <c r="AY223" s="18" t="s">
        <v>160</v>
      </c>
      <c r="BE223" s="144">
        <f>IF(N223="základní",J223,0)</f>
        <v>0</v>
      </c>
      <c r="BF223" s="144">
        <f>IF(N223="snížená",J223,0)</f>
        <v>0</v>
      </c>
      <c r="BG223" s="144">
        <f>IF(N223="zákl. přenesená",J223,0)</f>
        <v>0</v>
      </c>
      <c r="BH223" s="144">
        <f>IF(N223="sníž. přenesená",J223,0)</f>
        <v>0</v>
      </c>
      <c r="BI223" s="144">
        <f>IF(N223="nulová",J223,0)</f>
        <v>0</v>
      </c>
      <c r="BJ223" s="18" t="s">
        <v>77</v>
      </c>
      <c r="BK223" s="144">
        <f>ROUND(I223*H223,2)</f>
        <v>0</v>
      </c>
      <c r="BL223" s="18" t="s">
        <v>167</v>
      </c>
      <c r="BM223" s="143" t="s">
        <v>1430</v>
      </c>
    </row>
    <row r="224" spans="2:65" s="1" customFormat="1" ht="11.25">
      <c r="B224" s="33"/>
      <c r="D224" s="145" t="s">
        <v>169</v>
      </c>
      <c r="F224" s="146" t="s">
        <v>1431</v>
      </c>
      <c r="I224" s="147"/>
      <c r="L224" s="33"/>
      <c r="M224" s="148"/>
      <c r="T224" s="54"/>
      <c r="AT224" s="18" t="s">
        <v>169</v>
      </c>
      <c r="AU224" s="18" t="s">
        <v>79</v>
      </c>
    </row>
    <row r="225" spans="2:65" s="1" customFormat="1" ht="11.25">
      <c r="B225" s="33"/>
      <c r="D225" s="193" t="s">
        <v>1254</v>
      </c>
      <c r="F225" s="194" t="s">
        <v>1432</v>
      </c>
      <c r="I225" s="147"/>
      <c r="L225" s="33"/>
      <c r="M225" s="148"/>
      <c r="T225" s="54"/>
      <c r="AT225" s="18" t="s">
        <v>1254</v>
      </c>
      <c r="AU225" s="18" t="s">
        <v>79</v>
      </c>
    </row>
    <row r="226" spans="2:65" s="1" customFormat="1" ht="16.5" customHeight="1">
      <c r="B226" s="33"/>
      <c r="C226" s="132" t="s">
        <v>378</v>
      </c>
      <c r="D226" s="132" t="s">
        <v>162</v>
      </c>
      <c r="E226" s="133" t="s">
        <v>1433</v>
      </c>
      <c r="F226" s="134" t="s">
        <v>1434</v>
      </c>
      <c r="G226" s="135" t="s">
        <v>233</v>
      </c>
      <c r="H226" s="136">
        <v>1.056</v>
      </c>
      <c r="I226" s="137"/>
      <c r="J226" s="138">
        <f>ROUND(I226*H226,2)</f>
        <v>0</v>
      </c>
      <c r="K226" s="134" t="s">
        <v>1251</v>
      </c>
      <c r="L226" s="33"/>
      <c r="M226" s="139" t="s">
        <v>19</v>
      </c>
      <c r="N226" s="140" t="s">
        <v>40</v>
      </c>
      <c r="P226" s="141">
        <f>O226*H226</f>
        <v>0</v>
      </c>
      <c r="Q226" s="141">
        <v>1.04877</v>
      </c>
      <c r="R226" s="141">
        <f>Q226*H226</f>
        <v>1.10750112</v>
      </c>
      <c r="S226" s="141">
        <v>0</v>
      </c>
      <c r="T226" s="142">
        <f>S226*H226</f>
        <v>0</v>
      </c>
      <c r="AR226" s="143" t="s">
        <v>167</v>
      </c>
      <c r="AT226" s="143" t="s">
        <v>162</v>
      </c>
      <c r="AU226" s="143" t="s">
        <v>79</v>
      </c>
      <c r="AY226" s="18" t="s">
        <v>160</v>
      </c>
      <c r="BE226" s="144">
        <f>IF(N226="základní",J226,0)</f>
        <v>0</v>
      </c>
      <c r="BF226" s="144">
        <f>IF(N226="snížená",J226,0)</f>
        <v>0</v>
      </c>
      <c r="BG226" s="144">
        <f>IF(N226="zákl. přenesená",J226,0)</f>
        <v>0</v>
      </c>
      <c r="BH226" s="144">
        <f>IF(N226="sníž. přenesená",J226,0)</f>
        <v>0</v>
      </c>
      <c r="BI226" s="144">
        <f>IF(N226="nulová",J226,0)</f>
        <v>0</v>
      </c>
      <c r="BJ226" s="18" t="s">
        <v>77</v>
      </c>
      <c r="BK226" s="144">
        <f>ROUND(I226*H226,2)</f>
        <v>0</v>
      </c>
      <c r="BL226" s="18" t="s">
        <v>167</v>
      </c>
      <c r="BM226" s="143" t="s">
        <v>1435</v>
      </c>
    </row>
    <row r="227" spans="2:65" s="1" customFormat="1" ht="11.25">
      <c r="B227" s="33"/>
      <c r="D227" s="145" t="s">
        <v>169</v>
      </c>
      <c r="F227" s="146" t="s">
        <v>1436</v>
      </c>
      <c r="I227" s="147"/>
      <c r="L227" s="33"/>
      <c r="M227" s="148"/>
      <c r="T227" s="54"/>
      <c r="AT227" s="18" t="s">
        <v>169</v>
      </c>
      <c r="AU227" s="18" t="s">
        <v>79</v>
      </c>
    </row>
    <row r="228" spans="2:65" s="1" customFormat="1" ht="11.25">
      <c r="B228" s="33"/>
      <c r="D228" s="193" t="s">
        <v>1254</v>
      </c>
      <c r="F228" s="194" t="s">
        <v>1437</v>
      </c>
      <c r="I228" s="147"/>
      <c r="L228" s="33"/>
      <c r="M228" s="148"/>
      <c r="T228" s="54"/>
      <c r="AT228" s="18" t="s">
        <v>1254</v>
      </c>
      <c r="AU228" s="18" t="s">
        <v>79</v>
      </c>
    </row>
    <row r="229" spans="2:65" s="15" customFormat="1" ht="11.25">
      <c r="B229" s="180"/>
      <c r="D229" s="145" t="s">
        <v>171</v>
      </c>
      <c r="E229" s="181" t="s">
        <v>19</v>
      </c>
      <c r="F229" s="182" t="s">
        <v>1438</v>
      </c>
      <c r="H229" s="181" t="s">
        <v>19</v>
      </c>
      <c r="I229" s="183"/>
      <c r="L229" s="180"/>
      <c r="M229" s="184"/>
      <c r="T229" s="185"/>
      <c r="AT229" s="181" t="s">
        <v>171</v>
      </c>
      <c r="AU229" s="181" t="s">
        <v>79</v>
      </c>
      <c r="AV229" s="15" t="s">
        <v>77</v>
      </c>
      <c r="AW229" s="15" t="s">
        <v>31</v>
      </c>
      <c r="AX229" s="15" t="s">
        <v>69</v>
      </c>
      <c r="AY229" s="181" t="s">
        <v>160</v>
      </c>
    </row>
    <row r="230" spans="2:65" s="12" customFormat="1" ht="11.25">
      <c r="B230" s="149"/>
      <c r="D230" s="145" t="s">
        <v>171</v>
      </c>
      <c r="E230" s="150" t="s">
        <v>19</v>
      </c>
      <c r="F230" s="151" t="s">
        <v>1439</v>
      </c>
      <c r="H230" s="152">
        <v>1.056</v>
      </c>
      <c r="I230" s="153"/>
      <c r="L230" s="149"/>
      <c r="M230" s="154"/>
      <c r="T230" s="155"/>
      <c r="AT230" s="150" t="s">
        <v>171</v>
      </c>
      <c r="AU230" s="150" t="s">
        <v>79</v>
      </c>
      <c r="AV230" s="12" t="s">
        <v>79</v>
      </c>
      <c r="AW230" s="12" t="s">
        <v>31</v>
      </c>
      <c r="AX230" s="12" t="s">
        <v>77</v>
      </c>
      <c r="AY230" s="150" t="s">
        <v>160</v>
      </c>
    </row>
    <row r="231" spans="2:65" s="1" customFormat="1" ht="16.5" customHeight="1">
      <c r="B231" s="33"/>
      <c r="C231" s="132" t="s">
        <v>384</v>
      </c>
      <c r="D231" s="132" t="s">
        <v>162</v>
      </c>
      <c r="E231" s="133" t="s">
        <v>1440</v>
      </c>
      <c r="F231" s="134" t="s">
        <v>1441</v>
      </c>
      <c r="G231" s="135" t="s">
        <v>298</v>
      </c>
      <c r="H231" s="136">
        <v>8.6</v>
      </c>
      <c r="I231" s="137"/>
      <c r="J231" s="138">
        <f>ROUND(I231*H231,2)</f>
        <v>0</v>
      </c>
      <c r="K231" s="134" t="s">
        <v>1251</v>
      </c>
      <c r="L231" s="33"/>
      <c r="M231" s="139" t="s">
        <v>19</v>
      </c>
      <c r="N231" s="140" t="s">
        <v>40</v>
      </c>
      <c r="P231" s="141">
        <f>O231*H231</f>
        <v>0</v>
      </c>
      <c r="Q231" s="141">
        <v>4.2000000000000002E-4</v>
      </c>
      <c r="R231" s="141">
        <f>Q231*H231</f>
        <v>3.6120000000000002E-3</v>
      </c>
      <c r="S231" s="141">
        <v>0</v>
      </c>
      <c r="T231" s="142">
        <f>S231*H231</f>
        <v>0</v>
      </c>
      <c r="AR231" s="143" t="s">
        <v>167</v>
      </c>
      <c r="AT231" s="143" t="s">
        <v>162</v>
      </c>
      <c r="AU231" s="143" t="s">
        <v>79</v>
      </c>
      <c r="AY231" s="18" t="s">
        <v>160</v>
      </c>
      <c r="BE231" s="144">
        <f>IF(N231="základní",J231,0)</f>
        <v>0</v>
      </c>
      <c r="BF231" s="144">
        <f>IF(N231="snížená",J231,0)</f>
        <v>0</v>
      </c>
      <c r="BG231" s="144">
        <f>IF(N231="zákl. přenesená",J231,0)</f>
        <v>0</v>
      </c>
      <c r="BH231" s="144">
        <f>IF(N231="sníž. přenesená",J231,0)</f>
        <v>0</v>
      </c>
      <c r="BI231" s="144">
        <f>IF(N231="nulová",J231,0)</f>
        <v>0</v>
      </c>
      <c r="BJ231" s="18" t="s">
        <v>77</v>
      </c>
      <c r="BK231" s="144">
        <f>ROUND(I231*H231,2)</f>
        <v>0</v>
      </c>
      <c r="BL231" s="18" t="s">
        <v>167</v>
      </c>
      <c r="BM231" s="143" t="s">
        <v>1442</v>
      </c>
    </row>
    <row r="232" spans="2:65" s="1" customFormat="1" ht="11.25">
      <c r="B232" s="33"/>
      <c r="D232" s="145" t="s">
        <v>169</v>
      </c>
      <c r="F232" s="146" t="s">
        <v>1443</v>
      </c>
      <c r="I232" s="147"/>
      <c r="L232" s="33"/>
      <c r="M232" s="148"/>
      <c r="T232" s="54"/>
      <c r="AT232" s="18" t="s">
        <v>169</v>
      </c>
      <c r="AU232" s="18" t="s">
        <v>79</v>
      </c>
    </row>
    <row r="233" spans="2:65" s="1" customFormat="1" ht="11.25">
      <c r="B233" s="33"/>
      <c r="D233" s="193" t="s">
        <v>1254</v>
      </c>
      <c r="F233" s="194" t="s">
        <v>1444</v>
      </c>
      <c r="I233" s="147"/>
      <c r="L233" s="33"/>
      <c r="M233" s="148"/>
      <c r="T233" s="54"/>
      <c r="AT233" s="18" t="s">
        <v>1254</v>
      </c>
      <c r="AU233" s="18" t="s">
        <v>79</v>
      </c>
    </row>
    <row r="234" spans="2:65" s="12" customFormat="1" ht="11.25">
      <c r="B234" s="149"/>
      <c r="D234" s="145" t="s">
        <v>171</v>
      </c>
      <c r="E234" s="150" t="s">
        <v>19</v>
      </c>
      <c r="F234" s="151" t="s">
        <v>1445</v>
      </c>
      <c r="H234" s="152">
        <v>8.6</v>
      </c>
      <c r="I234" s="153"/>
      <c r="L234" s="149"/>
      <c r="M234" s="154"/>
      <c r="T234" s="155"/>
      <c r="AT234" s="150" t="s">
        <v>171</v>
      </c>
      <c r="AU234" s="150" t="s">
        <v>79</v>
      </c>
      <c r="AV234" s="12" t="s">
        <v>79</v>
      </c>
      <c r="AW234" s="12" t="s">
        <v>31</v>
      </c>
      <c r="AX234" s="12" t="s">
        <v>77</v>
      </c>
      <c r="AY234" s="150" t="s">
        <v>160</v>
      </c>
    </row>
    <row r="235" spans="2:65" s="11" customFormat="1" ht="22.9" customHeight="1">
      <c r="B235" s="120"/>
      <c r="D235" s="121" t="s">
        <v>68</v>
      </c>
      <c r="E235" s="130" t="s">
        <v>167</v>
      </c>
      <c r="F235" s="130" t="s">
        <v>1446</v>
      </c>
      <c r="I235" s="123"/>
      <c r="J235" s="131">
        <f>BK235</f>
        <v>0</v>
      </c>
      <c r="L235" s="120"/>
      <c r="M235" s="125"/>
      <c r="P235" s="126">
        <f>SUM(P236:P275)</f>
        <v>0</v>
      </c>
      <c r="R235" s="126">
        <f>SUM(R236:R275)</f>
        <v>104.06992811000001</v>
      </c>
      <c r="T235" s="127">
        <f>SUM(T236:T275)</f>
        <v>0</v>
      </c>
      <c r="AR235" s="121" t="s">
        <v>77</v>
      </c>
      <c r="AT235" s="128" t="s">
        <v>68</v>
      </c>
      <c r="AU235" s="128" t="s">
        <v>77</v>
      </c>
      <c r="AY235" s="121" t="s">
        <v>160</v>
      </c>
      <c r="BK235" s="129">
        <f>SUM(BK236:BK275)</f>
        <v>0</v>
      </c>
    </row>
    <row r="236" spans="2:65" s="1" customFormat="1" ht="16.5" customHeight="1">
      <c r="B236" s="33"/>
      <c r="C236" s="132" t="s">
        <v>390</v>
      </c>
      <c r="D236" s="132" t="s">
        <v>162</v>
      </c>
      <c r="E236" s="133" t="s">
        <v>1447</v>
      </c>
      <c r="F236" s="134" t="s">
        <v>1448</v>
      </c>
      <c r="G236" s="135" t="s">
        <v>165</v>
      </c>
      <c r="H236" s="136">
        <v>27.88</v>
      </c>
      <c r="I236" s="137"/>
      <c r="J236" s="138">
        <f>ROUND(I236*H236,2)</f>
        <v>0</v>
      </c>
      <c r="K236" s="134" t="s">
        <v>1251</v>
      </c>
      <c r="L236" s="33"/>
      <c r="M236" s="139" t="s">
        <v>19</v>
      </c>
      <c r="N236" s="140" t="s">
        <v>40</v>
      </c>
      <c r="P236" s="141">
        <f>O236*H236</f>
        <v>0</v>
      </c>
      <c r="Q236" s="141">
        <v>2.5022000000000002</v>
      </c>
      <c r="R236" s="141">
        <f>Q236*H236</f>
        <v>69.761336</v>
      </c>
      <c r="S236" s="141">
        <v>0</v>
      </c>
      <c r="T236" s="142">
        <f>S236*H236</f>
        <v>0</v>
      </c>
      <c r="AR236" s="143" t="s">
        <v>167</v>
      </c>
      <c r="AT236" s="143" t="s">
        <v>162</v>
      </c>
      <c r="AU236" s="143" t="s">
        <v>79</v>
      </c>
      <c r="AY236" s="18" t="s">
        <v>160</v>
      </c>
      <c r="BE236" s="144">
        <f>IF(N236="základní",J236,0)</f>
        <v>0</v>
      </c>
      <c r="BF236" s="144">
        <f>IF(N236="snížená",J236,0)</f>
        <v>0</v>
      </c>
      <c r="BG236" s="144">
        <f>IF(N236="zákl. přenesená",J236,0)</f>
        <v>0</v>
      </c>
      <c r="BH236" s="144">
        <f>IF(N236="sníž. přenesená",J236,0)</f>
        <v>0</v>
      </c>
      <c r="BI236" s="144">
        <f>IF(N236="nulová",J236,0)</f>
        <v>0</v>
      </c>
      <c r="BJ236" s="18" t="s">
        <v>77</v>
      </c>
      <c r="BK236" s="144">
        <f>ROUND(I236*H236,2)</f>
        <v>0</v>
      </c>
      <c r="BL236" s="18" t="s">
        <v>167</v>
      </c>
      <c r="BM236" s="143" t="s">
        <v>1449</v>
      </c>
    </row>
    <row r="237" spans="2:65" s="1" customFormat="1" ht="11.25">
      <c r="B237" s="33"/>
      <c r="D237" s="145" t="s">
        <v>169</v>
      </c>
      <c r="F237" s="146" t="s">
        <v>1450</v>
      </c>
      <c r="I237" s="147"/>
      <c r="L237" s="33"/>
      <c r="M237" s="148"/>
      <c r="T237" s="54"/>
      <c r="AT237" s="18" t="s">
        <v>169</v>
      </c>
      <c r="AU237" s="18" t="s">
        <v>79</v>
      </c>
    </row>
    <row r="238" spans="2:65" s="1" customFormat="1" ht="11.25">
      <c r="B238" s="33"/>
      <c r="D238" s="193" t="s">
        <v>1254</v>
      </c>
      <c r="F238" s="194" t="s">
        <v>1451</v>
      </c>
      <c r="I238" s="147"/>
      <c r="L238" s="33"/>
      <c r="M238" s="148"/>
      <c r="T238" s="54"/>
      <c r="AT238" s="18" t="s">
        <v>1254</v>
      </c>
      <c r="AU238" s="18" t="s">
        <v>79</v>
      </c>
    </row>
    <row r="239" spans="2:65" s="15" customFormat="1" ht="11.25">
      <c r="B239" s="180"/>
      <c r="D239" s="145" t="s">
        <v>171</v>
      </c>
      <c r="E239" s="181" t="s">
        <v>19</v>
      </c>
      <c r="F239" s="182" t="s">
        <v>1452</v>
      </c>
      <c r="H239" s="181" t="s">
        <v>19</v>
      </c>
      <c r="I239" s="183"/>
      <c r="L239" s="180"/>
      <c r="M239" s="184"/>
      <c r="T239" s="185"/>
      <c r="AT239" s="181" t="s">
        <v>171</v>
      </c>
      <c r="AU239" s="181" t="s">
        <v>79</v>
      </c>
      <c r="AV239" s="15" t="s">
        <v>77</v>
      </c>
      <c r="AW239" s="15" t="s">
        <v>31</v>
      </c>
      <c r="AX239" s="15" t="s">
        <v>69</v>
      </c>
      <c r="AY239" s="181" t="s">
        <v>160</v>
      </c>
    </row>
    <row r="240" spans="2:65" s="12" customFormat="1" ht="11.25">
      <c r="B240" s="149"/>
      <c r="D240" s="145" t="s">
        <v>171</v>
      </c>
      <c r="E240" s="150" t="s">
        <v>19</v>
      </c>
      <c r="F240" s="151" t="s">
        <v>1453</v>
      </c>
      <c r="H240" s="152">
        <v>27.88</v>
      </c>
      <c r="I240" s="153"/>
      <c r="L240" s="149"/>
      <c r="M240" s="154"/>
      <c r="T240" s="155"/>
      <c r="AT240" s="150" t="s">
        <v>171</v>
      </c>
      <c r="AU240" s="150" t="s">
        <v>79</v>
      </c>
      <c r="AV240" s="12" t="s">
        <v>79</v>
      </c>
      <c r="AW240" s="12" t="s">
        <v>31</v>
      </c>
      <c r="AX240" s="12" t="s">
        <v>77</v>
      </c>
      <c r="AY240" s="150" t="s">
        <v>160</v>
      </c>
    </row>
    <row r="241" spans="2:65" s="1" customFormat="1" ht="24.2" customHeight="1">
      <c r="B241" s="33"/>
      <c r="C241" s="132" t="s">
        <v>399</v>
      </c>
      <c r="D241" s="132" t="s">
        <v>162</v>
      </c>
      <c r="E241" s="133" t="s">
        <v>1454</v>
      </c>
      <c r="F241" s="134" t="s">
        <v>1455</v>
      </c>
      <c r="G241" s="135" t="s">
        <v>165</v>
      </c>
      <c r="H241" s="136">
        <v>27.88</v>
      </c>
      <c r="I241" s="137"/>
      <c r="J241" s="138">
        <f>ROUND(I241*H241,2)</f>
        <v>0</v>
      </c>
      <c r="K241" s="134" t="s">
        <v>1251</v>
      </c>
      <c r="L241" s="33"/>
      <c r="M241" s="139" t="s">
        <v>19</v>
      </c>
      <c r="N241" s="140" t="s">
        <v>40</v>
      </c>
      <c r="P241" s="141">
        <f>O241*H241</f>
        <v>0</v>
      </c>
      <c r="Q241" s="141">
        <v>4.8579999999999998E-2</v>
      </c>
      <c r="R241" s="141">
        <f>Q241*H241</f>
        <v>1.3544103999999999</v>
      </c>
      <c r="S241" s="141">
        <v>0</v>
      </c>
      <c r="T241" s="142">
        <f>S241*H241</f>
        <v>0</v>
      </c>
      <c r="AR241" s="143" t="s">
        <v>167</v>
      </c>
      <c r="AT241" s="143" t="s">
        <v>162</v>
      </c>
      <c r="AU241" s="143" t="s">
        <v>79</v>
      </c>
      <c r="AY241" s="18" t="s">
        <v>160</v>
      </c>
      <c r="BE241" s="144">
        <f>IF(N241="základní",J241,0)</f>
        <v>0</v>
      </c>
      <c r="BF241" s="144">
        <f>IF(N241="snížená",J241,0)</f>
        <v>0</v>
      </c>
      <c r="BG241" s="144">
        <f>IF(N241="zákl. přenesená",J241,0)</f>
        <v>0</v>
      </c>
      <c r="BH241" s="144">
        <f>IF(N241="sníž. přenesená",J241,0)</f>
        <v>0</v>
      </c>
      <c r="BI241" s="144">
        <f>IF(N241="nulová",J241,0)</f>
        <v>0</v>
      </c>
      <c r="BJ241" s="18" t="s">
        <v>77</v>
      </c>
      <c r="BK241" s="144">
        <f>ROUND(I241*H241,2)</f>
        <v>0</v>
      </c>
      <c r="BL241" s="18" t="s">
        <v>167</v>
      </c>
      <c r="BM241" s="143" t="s">
        <v>1456</v>
      </c>
    </row>
    <row r="242" spans="2:65" s="1" customFormat="1" ht="11.25">
      <c r="B242" s="33"/>
      <c r="D242" s="145" t="s">
        <v>169</v>
      </c>
      <c r="F242" s="146" t="s">
        <v>1457</v>
      </c>
      <c r="I242" s="147"/>
      <c r="L242" s="33"/>
      <c r="M242" s="148"/>
      <c r="T242" s="54"/>
      <c r="AT242" s="18" t="s">
        <v>169</v>
      </c>
      <c r="AU242" s="18" t="s">
        <v>79</v>
      </c>
    </row>
    <row r="243" spans="2:65" s="1" customFormat="1" ht="11.25">
      <c r="B243" s="33"/>
      <c r="D243" s="193" t="s">
        <v>1254</v>
      </c>
      <c r="F243" s="194" t="s">
        <v>1458</v>
      </c>
      <c r="I243" s="147"/>
      <c r="L243" s="33"/>
      <c r="M243" s="148"/>
      <c r="T243" s="54"/>
      <c r="AT243" s="18" t="s">
        <v>1254</v>
      </c>
      <c r="AU243" s="18" t="s">
        <v>79</v>
      </c>
    </row>
    <row r="244" spans="2:65" s="1" customFormat="1" ht="16.5" customHeight="1">
      <c r="B244" s="33"/>
      <c r="C244" s="132" t="s">
        <v>403</v>
      </c>
      <c r="D244" s="132" t="s">
        <v>162</v>
      </c>
      <c r="E244" s="133" t="s">
        <v>1459</v>
      </c>
      <c r="F244" s="134" t="s">
        <v>1460</v>
      </c>
      <c r="G244" s="135" t="s">
        <v>187</v>
      </c>
      <c r="H244" s="136">
        <v>22.013999999999999</v>
      </c>
      <c r="I244" s="137"/>
      <c r="J244" s="138">
        <f>ROUND(I244*H244,2)</f>
        <v>0</v>
      </c>
      <c r="K244" s="134" t="s">
        <v>1251</v>
      </c>
      <c r="L244" s="33"/>
      <c r="M244" s="139" t="s">
        <v>19</v>
      </c>
      <c r="N244" s="140" t="s">
        <v>40</v>
      </c>
      <c r="P244" s="141">
        <f>O244*H244</f>
        <v>0</v>
      </c>
      <c r="Q244" s="141">
        <v>1.7639999999999999E-2</v>
      </c>
      <c r="R244" s="141">
        <f>Q244*H244</f>
        <v>0.38832696</v>
      </c>
      <c r="S244" s="141">
        <v>0</v>
      </c>
      <c r="T244" s="142">
        <f>S244*H244</f>
        <v>0</v>
      </c>
      <c r="AR244" s="143" t="s">
        <v>167</v>
      </c>
      <c r="AT244" s="143" t="s">
        <v>162</v>
      </c>
      <c r="AU244" s="143" t="s">
        <v>79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167</v>
      </c>
      <c r="BM244" s="143" t="s">
        <v>1461</v>
      </c>
    </row>
    <row r="245" spans="2:65" s="1" customFormat="1" ht="11.25">
      <c r="B245" s="33"/>
      <c r="D245" s="145" t="s">
        <v>169</v>
      </c>
      <c r="F245" s="146" t="s">
        <v>1462</v>
      </c>
      <c r="I245" s="147"/>
      <c r="L245" s="33"/>
      <c r="M245" s="148"/>
      <c r="T245" s="54"/>
      <c r="AT245" s="18" t="s">
        <v>169</v>
      </c>
      <c r="AU245" s="18" t="s">
        <v>79</v>
      </c>
    </row>
    <row r="246" spans="2:65" s="1" customFormat="1" ht="11.25">
      <c r="B246" s="33"/>
      <c r="D246" s="193" t="s">
        <v>1254</v>
      </c>
      <c r="F246" s="194" t="s">
        <v>1463</v>
      </c>
      <c r="I246" s="147"/>
      <c r="L246" s="33"/>
      <c r="M246" s="148"/>
      <c r="T246" s="54"/>
      <c r="AT246" s="18" t="s">
        <v>1254</v>
      </c>
      <c r="AU246" s="18" t="s">
        <v>79</v>
      </c>
    </row>
    <row r="247" spans="2:65" s="12" customFormat="1" ht="11.25">
      <c r="B247" s="149"/>
      <c r="D247" s="145" t="s">
        <v>171</v>
      </c>
      <c r="E247" s="150" t="s">
        <v>19</v>
      </c>
      <c r="F247" s="151" t="s">
        <v>1464</v>
      </c>
      <c r="H247" s="152">
        <v>22.013999999999999</v>
      </c>
      <c r="I247" s="153"/>
      <c r="L247" s="149"/>
      <c r="M247" s="154"/>
      <c r="T247" s="155"/>
      <c r="AT247" s="150" t="s">
        <v>171</v>
      </c>
      <c r="AU247" s="150" t="s">
        <v>79</v>
      </c>
      <c r="AV247" s="12" t="s">
        <v>79</v>
      </c>
      <c r="AW247" s="12" t="s">
        <v>31</v>
      </c>
      <c r="AX247" s="12" t="s">
        <v>77</v>
      </c>
      <c r="AY247" s="150" t="s">
        <v>160</v>
      </c>
    </row>
    <row r="248" spans="2:65" s="1" customFormat="1" ht="16.5" customHeight="1">
      <c r="B248" s="33"/>
      <c r="C248" s="132" t="s">
        <v>406</v>
      </c>
      <c r="D248" s="132" t="s">
        <v>162</v>
      </c>
      <c r="E248" s="133" t="s">
        <v>1465</v>
      </c>
      <c r="F248" s="134" t="s">
        <v>1466</v>
      </c>
      <c r="G248" s="135" t="s">
        <v>187</v>
      </c>
      <c r="H248" s="136">
        <v>22.013999999999999</v>
      </c>
      <c r="I248" s="137"/>
      <c r="J248" s="138">
        <f>ROUND(I248*H248,2)</f>
        <v>0</v>
      </c>
      <c r="K248" s="134" t="s">
        <v>1251</v>
      </c>
      <c r="L248" s="33"/>
      <c r="M248" s="139" t="s">
        <v>19</v>
      </c>
      <c r="N248" s="140" t="s">
        <v>40</v>
      </c>
      <c r="P248" s="141">
        <f>O248*H248</f>
        <v>0</v>
      </c>
      <c r="Q248" s="141">
        <v>0</v>
      </c>
      <c r="R248" s="141">
        <f>Q248*H248</f>
        <v>0</v>
      </c>
      <c r="S248" s="141">
        <v>0</v>
      </c>
      <c r="T248" s="142">
        <f>S248*H248</f>
        <v>0</v>
      </c>
      <c r="AR248" s="143" t="s">
        <v>167</v>
      </c>
      <c r="AT248" s="143" t="s">
        <v>162</v>
      </c>
      <c r="AU248" s="143" t="s">
        <v>79</v>
      </c>
      <c r="AY248" s="18" t="s">
        <v>160</v>
      </c>
      <c r="BE248" s="144">
        <f>IF(N248="základní",J248,0)</f>
        <v>0</v>
      </c>
      <c r="BF248" s="144">
        <f>IF(N248="snížená",J248,0)</f>
        <v>0</v>
      </c>
      <c r="BG248" s="144">
        <f>IF(N248="zákl. přenesená",J248,0)</f>
        <v>0</v>
      </c>
      <c r="BH248" s="144">
        <f>IF(N248="sníž. přenesená",J248,0)</f>
        <v>0</v>
      </c>
      <c r="BI248" s="144">
        <f>IF(N248="nulová",J248,0)</f>
        <v>0</v>
      </c>
      <c r="BJ248" s="18" t="s">
        <v>77</v>
      </c>
      <c r="BK248" s="144">
        <f>ROUND(I248*H248,2)</f>
        <v>0</v>
      </c>
      <c r="BL248" s="18" t="s">
        <v>167</v>
      </c>
      <c r="BM248" s="143" t="s">
        <v>1467</v>
      </c>
    </row>
    <row r="249" spans="2:65" s="1" customFormat="1" ht="11.25">
      <c r="B249" s="33"/>
      <c r="D249" s="145" t="s">
        <v>169</v>
      </c>
      <c r="F249" s="146" t="s">
        <v>1468</v>
      </c>
      <c r="I249" s="147"/>
      <c r="L249" s="33"/>
      <c r="M249" s="148"/>
      <c r="T249" s="54"/>
      <c r="AT249" s="18" t="s">
        <v>169</v>
      </c>
      <c r="AU249" s="18" t="s">
        <v>79</v>
      </c>
    </row>
    <row r="250" spans="2:65" s="1" customFormat="1" ht="11.25">
      <c r="B250" s="33"/>
      <c r="D250" s="193" t="s">
        <v>1254</v>
      </c>
      <c r="F250" s="194" t="s">
        <v>1469</v>
      </c>
      <c r="I250" s="147"/>
      <c r="L250" s="33"/>
      <c r="M250" s="148"/>
      <c r="T250" s="54"/>
      <c r="AT250" s="18" t="s">
        <v>1254</v>
      </c>
      <c r="AU250" s="18" t="s">
        <v>79</v>
      </c>
    </row>
    <row r="251" spans="2:65" s="1" customFormat="1" ht="16.5" customHeight="1">
      <c r="B251" s="33"/>
      <c r="C251" s="132" t="s">
        <v>409</v>
      </c>
      <c r="D251" s="132" t="s">
        <v>162</v>
      </c>
      <c r="E251" s="133" t="s">
        <v>1470</v>
      </c>
      <c r="F251" s="134" t="s">
        <v>1471</v>
      </c>
      <c r="G251" s="135" t="s">
        <v>233</v>
      </c>
      <c r="H251" s="136">
        <v>4.1820000000000004</v>
      </c>
      <c r="I251" s="137"/>
      <c r="J251" s="138">
        <f>ROUND(I251*H251,2)</f>
        <v>0</v>
      </c>
      <c r="K251" s="134" t="s">
        <v>1251</v>
      </c>
      <c r="L251" s="33"/>
      <c r="M251" s="139" t="s">
        <v>19</v>
      </c>
      <c r="N251" s="140" t="s">
        <v>40</v>
      </c>
      <c r="P251" s="141">
        <f>O251*H251</f>
        <v>0</v>
      </c>
      <c r="Q251" s="141">
        <v>1.0492699999999999</v>
      </c>
      <c r="R251" s="141">
        <f>Q251*H251</f>
        <v>4.3880471400000003</v>
      </c>
      <c r="S251" s="141">
        <v>0</v>
      </c>
      <c r="T251" s="142">
        <f>S251*H251</f>
        <v>0</v>
      </c>
      <c r="AR251" s="143" t="s">
        <v>167</v>
      </c>
      <c r="AT251" s="143" t="s">
        <v>162</v>
      </c>
      <c r="AU251" s="143" t="s">
        <v>79</v>
      </c>
      <c r="AY251" s="18" t="s">
        <v>160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77</v>
      </c>
      <c r="BK251" s="144">
        <f>ROUND(I251*H251,2)</f>
        <v>0</v>
      </c>
      <c r="BL251" s="18" t="s">
        <v>167</v>
      </c>
      <c r="BM251" s="143" t="s">
        <v>1472</v>
      </c>
    </row>
    <row r="252" spans="2:65" s="1" customFormat="1" ht="11.25">
      <c r="B252" s="33"/>
      <c r="D252" s="145" t="s">
        <v>169</v>
      </c>
      <c r="F252" s="146" t="s">
        <v>1473</v>
      </c>
      <c r="I252" s="147"/>
      <c r="L252" s="33"/>
      <c r="M252" s="148"/>
      <c r="T252" s="54"/>
      <c r="AT252" s="18" t="s">
        <v>169</v>
      </c>
      <c r="AU252" s="18" t="s">
        <v>79</v>
      </c>
    </row>
    <row r="253" spans="2:65" s="1" customFormat="1" ht="11.25">
      <c r="B253" s="33"/>
      <c r="D253" s="193" t="s">
        <v>1254</v>
      </c>
      <c r="F253" s="194" t="s">
        <v>1474</v>
      </c>
      <c r="I253" s="147"/>
      <c r="L253" s="33"/>
      <c r="M253" s="148"/>
      <c r="T253" s="54"/>
      <c r="AT253" s="18" t="s">
        <v>1254</v>
      </c>
      <c r="AU253" s="18" t="s">
        <v>79</v>
      </c>
    </row>
    <row r="254" spans="2:65" s="15" customFormat="1" ht="11.25">
      <c r="B254" s="180"/>
      <c r="D254" s="145" t="s">
        <v>171</v>
      </c>
      <c r="E254" s="181" t="s">
        <v>19</v>
      </c>
      <c r="F254" s="182" t="s">
        <v>1475</v>
      </c>
      <c r="H254" s="181" t="s">
        <v>19</v>
      </c>
      <c r="I254" s="183"/>
      <c r="L254" s="180"/>
      <c r="M254" s="184"/>
      <c r="T254" s="185"/>
      <c r="AT254" s="181" t="s">
        <v>171</v>
      </c>
      <c r="AU254" s="181" t="s">
        <v>79</v>
      </c>
      <c r="AV254" s="15" t="s">
        <v>77</v>
      </c>
      <c r="AW254" s="15" t="s">
        <v>31</v>
      </c>
      <c r="AX254" s="15" t="s">
        <v>69</v>
      </c>
      <c r="AY254" s="181" t="s">
        <v>160</v>
      </c>
    </row>
    <row r="255" spans="2:65" s="12" customFormat="1" ht="11.25">
      <c r="B255" s="149"/>
      <c r="D255" s="145" t="s">
        <v>171</v>
      </c>
      <c r="E255" s="150" t="s">
        <v>19</v>
      </c>
      <c r="F255" s="151" t="s">
        <v>1476</v>
      </c>
      <c r="H255" s="152">
        <v>4.1820000000000004</v>
      </c>
      <c r="I255" s="153"/>
      <c r="L255" s="149"/>
      <c r="M255" s="154"/>
      <c r="T255" s="155"/>
      <c r="AT255" s="150" t="s">
        <v>171</v>
      </c>
      <c r="AU255" s="150" t="s">
        <v>79</v>
      </c>
      <c r="AV255" s="12" t="s">
        <v>79</v>
      </c>
      <c r="AW255" s="12" t="s">
        <v>31</v>
      </c>
      <c r="AX255" s="12" t="s">
        <v>77</v>
      </c>
      <c r="AY255" s="150" t="s">
        <v>160</v>
      </c>
    </row>
    <row r="256" spans="2:65" s="1" customFormat="1" ht="16.5" customHeight="1">
      <c r="B256" s="33"/>
      <c r="C256" s="132" t="s">
        <v>415</v>
      </c>
      <c r="D256" s="132" t="s">
        <v>162</v>
      </c>
      <c r="E256" s="133" t="s">
        <v>1477</v>
      </c>
      <c r="F256" s="134" t="s">
        <v>1478</v>
      </c>
      <c r="G256" s="135" t="s">
        <v>187</v>
      </c>
      <c r="H256" s="136">
        <v>106.86</v>
      </c>
      <c r="I256" s="137"/>
      <c r="J256" s="138">
        <f>ROUND(I256*H256,2)</f>
        <v>0</v>
      </c>
      <c r="K256" s="134" t="s">
        <v>1251</v>
      </c>
      <c r="L256" s="33"/>
      <c r="M256" s="139" t="s">
        <v>19</v>
      </c>
      <c r="N256" s="140" t="s">
        <v>40</v>
      </c>
      <c r="P256" s="141">
        <f>O256*H256</f>
        <v>0</v>
      </c>
      <c r="Q256" s="141">
        <v>0.24315999999999999</v>
      </c>
      <c r="R256" s="141">
        <f>Q256*H256</f>
        <v>25.984077599999999</v>
      </c>
      <c r="S256" s="141">
        <v>0</v>
      </c>
      <c r="T256" s="142">
        <f>S256*H256</f>
        <v>0</v>
      </c>
      <c r="AR256" s="143" t="s">
        <v>167</v>
      </c>
      <c r="AT256" s="143" t="s">
        <v>162</v>
      </c>
      <c r="AU256" s="143" t="s">
        <v>79</v>
      </c>
      <c r="AY256" s="18" t="s">
        <v>160</v>
      </c>
      <c r="BE256" s="144">
        <f>IF(N256="základní",J256,0)</f>
        <v>0</v>
      </c>
      <c r="BF256" s="144">
        <f>IF(N256="snížená",J256,0)</f>
        <v>0</v>
      </c>
      <c r="BG256" s="144">
        <f>IF(N256="zákl. přenesená",J256,0)</f>
        <v>0</v>
      </c>
      <c r="BH256" s="144">
        <f>IF(N256="sníž. přenesená",J256,0)</f>
        <v>0</v>
      </c>
      <c r="BI256" s="144">
        <f>IF(N256="nulová",J256,0)</f>
        <v>0</v>
      </c>
      <c r="BJ256" s="18" t="s">
        <v>77</v>
      </c>
      <c r="BK256" s="144">
        <f>ROUND(I256*H256,2)</f>
        <v>0</v>
      </c>
      <c r="BL256" s="18" t="s">
        <v>167</v>
      </c>
      <c r="BM256" s="143" t="s">
        <v>1479</v>
      </c>
    </row>
    <row r="257" spans="2:65" s="1" customFormat="1" ht="11.25">
      <c r="B257" s="33"/>
      <c r="D257" s="145" t="s">
        <v>169</v>
      </c>
      <c r="F257" s="146" t="s">
        <v>1480</v>
      </c>
      <c r="I257" s="147"/>
      <c r="L257" s="33"/>
      <c r="M257" s="148"/>
      <c r="T257" s="54"/>
      <c r="AT257" s="18" t="s">
        <v>169</v>
      </c>
      <c r="AU257" s="18" t="s">
        <v>79</v>
      </c>
    </row>
    <row r="258" spans="2:65" s="1" customFormat="1" ht="11.25">
      <c r="B258" s="33"/>
      <c r="D258" s="193" t="s">
        <v>1254</v>
      </c>
      <c r="F258" s="194" t="s">
        <v>1481</v>
      </c>
      <c r="I258" s="147"/>
      <c r="L258" s="33"/>
      <c r="M258" s="148"/>
      <c r="T258" s="54"/>
      <c r="AT258" s="18" t="s">
        <v>1254</v>
      </c>
      <c r="AU258" s="18" t="s">
        <v>79</v>
      </c>
    </row>
    <row r="259" spans="2:65" s="15" customFormat="1" ht="11.25">
      <c r="B259" s="180"/>
      <c r="D259" s="145" t="s">
        <v>171</v>
      </c>
      <c r="E259" s="181" t="s">
        <v>19</v>
      </c>
      <c r="F259" s="182" t="s">
        <v>1482</v>
      </c>
      <c r="H259" s="181" t="s">
        <v>19</v>
      </c>
      <c r="I259" s="183"/>
      <c r="L259" s="180"/>
      <c r="M259" s="184"/>
      <c r="T259" s="185"/>
      <c r="AT259" s="181" t="s">
        <v>171</v>
      </c>
      <c r="AU259" s="181" t="s">
        <v>79</v>
      </c>
      <c r="AV259" s="15" t="s">
        <v>77</v>
      </c>
      <c r="AW259" s="15" t="s">
        <v>31</v>
      </c>
      <c r="AX259" s="15" t="s">
        <v>69</v>
      </c>
      <c r="AY259" s="181" t="s">
        <v>160</v>
      </c>
    </row>
    <row r="260" spans="2:65" s="12" customFormat="1" ht="11.25">
      <c r="B260" s="149"/>
      <c r="D260" s="145" t="s">
        <v>171</v>
      </c>
      <c r="E260" s="150" t="s">
        <v>19</v>
      </c>
      <c r="F260" s="151" t="s">
        <v>1291</v>
      </c>
      <c r="H260" s="152">
        <v>106.86</v>
      </c>
      <c r="I260" s="153"/>
      <c r="L260" s="149"/>
      <c r="M260" s="154"/>
      <c r="T260" s="155"/>
      <c r="AT260" s="150" t="s">
        <v>171</v>
      </c>
      <c r="AU260" s="150" t="s">
        <v>79</v>
      </c>
      <c r="AV260" s="12" t="s">
        <v>79</v>
      </c>
      <c r="AW260" s="12" t="s">
        <v>31</v>
      </c>
      <c r="AX260" s="12" t="s">
        <v>77</v>
      </c>
      <c r="AY260" s="150" t="s">
        <v>160</v>
      </c>
    </row>
    <row r="261" spans="2:65" s="1" customFormat="1" ht="16.5" customHeight="1">
      <c r="B261" s="33"/>
      <c r="C261" s="132" t="s">
        <v>420</v>
      </c>
      <c r="D261" s="132" t="s">
        <v>162</v>
      </c>
      <c r="E261" s="133" t="s">
        <v>1483</v>
      </c>
      <c r="F261" s="134" t="s">
        <v>1484</v>
      </c>
      <c r="G261" s="135" t="s">
        <v>187</v>
      </c>
      <c r="H261" s="136">
        <v>0.81100000000000005</v>
      </c>
      <c r="I261" s="137"/>
      <c r="J261" s="138">
        <f>ROUND(I261*H261,2)</f>
        <v>0</v>
      </c>
      <c r="K261" s="134" t="s">
        <v>1251</v>
      </c>
      <c r="L261" s="33"/>
      <c r="M261" s="139" t="s">
        <v>19</v>
      </c>
      <c r="N261" s="140" t="s">
        <v>40</v>
      </c>
      <c r="P261" s="141">
        <f>O261*H261</f>
        <v>0</v>
      </c>
      <c r="Q261" s="141">
        <v>1.453E-2</v>
      </c>
      <c r="R261" s="141">
        <f>Q261*H261</f>
        <v>1.178383E-2</v>
      </c>
      <c r="S261" s="141">
        <v>0</v>
      </c>
      <c r="T261" s="142">
        <f>S261*H261</f>
        <v>0</v>
      </c>
      <c r="AR261" s="143" t="s">
        <v>167</v>
      </c>
      <c r="AT261" s="143" t="s">
        <v>162</v>
      </c>
      <c r="AU261" s="143" t="s">
        <v>79</v>
      </c>
      <c r="AY261" s="18" t="s">
        <v>160</v>
      </c>
      <c r="BE261" s="144">
        <f>IF(N261="základní",J261,0)</f>
        <v>0</v>
      </c>
      <c r="BF261" s="144">
        <f>IF(N261="snížená",J261,0)</f>
        <v>0</v>
      </c>
      <c r="BG261" s="144">
        <f>IF(N261="zákl. přenesená",J261,0)</f>
        <v>0</v>
      </c>
      <c r="BH261" s="144">
        <f>IF(N261="sníž. přenesená",J261,0)</f>
        <v>0</v>
      </c>
      <c r="BI261" s="144">
        <f>IF(N261="nulová",J261,0)</f>
        <v>0</v>
      </c>
      <c r="BJ261" s="18" t="s">
        <v>77</v>
      </c>
      <c r="BK261" s="144">
        <f>ROUND(I261*H261,2)</f>
        <v>0</v>
      </c>
      <c r="BL261" s="18" t="s">
        <v>167</v>
      </c>
      <c r="BM261" s="143" t="s">
        <v>1485</v>
      </c>
    </row>
    <row r="262" spans="2:65" s="1" customFormat="1" ht="11.25">
      <c r="B262" s="33"/>
      <c r="D262" s="145" t="s">
        <v>169</v>
      </c>
      <c r="F262" s="146" t="s">
        <v>1486</v>
      </c>
      <c r="I262" s="147"/>
      <c r="L262" s="33"/>
      <c r="M262" s="148"/>
      <c r="T262" s="54"/>
      <c r="AT262" s="18" t="s">
        <v>169</v>
      </c>
      <c r="AU262" s="18" t="s">
        <v>79</v>
      </c>
    </row>
    <row r="263" spans="2:65" s="1" customFormat="1" ht="11.25">
      <c r="B263" s="33"/>
      <c r="D263" s="193" t="s">
        <v>1254</v>
      </c>
      <c r="F263" s="194" t="s">
        <v>1487</v>
      </c>
      <c r="I263" s="147"/>
      <c r="L263" s="33"/>
      <c r="M263" s="148"/>
      <c r="T263" s="54"/>
      <c r="AT263" s="18" t="s">
        <v>1254</v>
      </c>
      <c r="AU263" s="18" t="s">
        <v>79</v>
      </c>
    </row>
    <row r="264" spans="2:65" s="15" customFormat="1" ht="11.25">
      <c r="B264" s="180"/>
      <c r="D264" s="145" t="s">
        <v>171</v>
      </c>
      <c r="E264" s="181" t="s">
        <v>19</v>
      </c>
      <c r="F264" s="182" t="s">
        <v>1488</v>
      </c>
      <c r="H264" s="181" t="s">
        <v>19</v>
      </c>
      <c r="I264" s="183"/>
      <c r="L264" s="180"/>
      <c r="M264" s="184"/>
      <c r="T264" s="185"/>
      <c r="AT264" s="181" t="s">
        <v>171</v>
      </c>
      <c r="AU264" s="181" t="s">
        <v>79</v>
      </c>
      <c r="AV264" s="15" t="s">
        <v>77</v>
      </c>
      <c r="AW264" s="15" t="s">
        <v>31</v>
      </c>
      <c r="AX264" s="15" t="s">
        <v>69</v>
      </c>
      <c r="AY264" s="181" t="s">
        <v>160</v>
      </c>
    </row>
    <row r="265" spans="2:65" s="12" customFormat="1" ht="11.25">
      <c r="B265" s="149"/>
      <c r="D265" s="145" t="s">
        <v>171</v>
      </c>
      <c r="E265" s="150" t="s">
        <v>19</v>
      </c>
      <c r="F265" s="151" t="s">
        <v>1489</v>
      </c>
      <c r="H265" s="152">
        <v>0.81100000000000005</v>
      </c>
      <c r="I265" s="153"/>
      <c r="L265" s="149"/>
      <c r="M265" s="154"/>
      <c r="T265" s="155"/>
      <c r="AT265" s="150" t="s">
        <v>171</v>
      </c>
      <c r="AU265" s="150" t="s">
        <v>79</v>
      </c>
      <c r="AV265" s="12" t="s">
        <v>79</v>
      </c>
      <c r="AW265" s="12" t="s">
        <v>31</v>
      </c>
      <c r="AX265" s="12" t="s">
        <v>77</v>
      </c>
      <c r="AY265" s="150" t="s">
        <v>160</v>
      </c>
    </row>
    <row r="266" spans="2:65" s="1" customFormat="1" ht="16.5" customHeight="1">
      <c r="B266" s="33"/>
      <c r="C266" s="132" t="s">
        <v>426</v>
      </c>
      <c r="D266" s="132" t="s">
        <v>162</v>
      </c>
      <c r="E266" s="133" t="s">
        <v>1490</v>
      </c>
      <c r="F266" s="134" t="s">
        <v>1491</v>
      </c>
      <c r="G266" s="135" t="s">
        <v>187</v>
      </c>
      <c r="H266" s="136">
        <v>1.2170000000000001</v>
      </c>
      <c r="I266" s="137"/>
      <c r="J266" s="138">
        <f>ROUND(I266*H266,2)</f>
        <v>0</v>
      </c>
      <c r="K266" s="134" t="s">
        <v>1251</v>
      </c>
      <c r="L266" s="33"/>
      <c r="M266" s="139" t="s">
        <v>19</v>
      </c>
      <c r="N266" s="140" t="s">
        <v>40</v>
      </c>
      <c r="P266" s="141">
        <f>O266*H266</f>
        <v>0</v>
      </c>
      <c r="Q266" s="141">
        <v>1.5140000000000001E-2</v>
      </c>
      <c r="R266" s="141">
        <f>Q266*H266</f>
        <v>1.8425380000000002E-2</v>
      </c>
      <c r="S266" s="141">
        <v>0</v>
      </c>
      <c r="T266" s="142">
        <f>S266*H266</f>
        <v>0</v>
      </c>
      <c r="AR266" s="143" t="s">
        <v>167</v>
      </c>
      <c r="AT266" s="143" t="s">
        <v>162</v>
      </c>
      <c r="AU266" s="143" t="s">
        <v>79</v>
      </c>
      <c r="AY266" s="18" t="s">
        <v>160</v>
      </c>
      <c r="BE266" s="144">
        <f>IF(N266="základní",J266,0)</f>
        <v>0</v>
      </c>
      <c r="BF266" s="144">
        <f>IF(N266="snížená",J266,0)</f>
        <v>0</v>
      </c>
      <c r="BG266" s="144">
        <f>IF(N266="zákl. přenesená",J266,0)</f>
        <v>0</v>
      </c>
      <c r="BH266" s="144">
        <f>IF(N266="sníž. přenesená",J266,0)</f>
        <v>0</v>
      </c>
      <c r="BI266" s="144">
        <f>IF(N266="nulová",J266,0)</f>
        <v>0</v>
      </c>
      <c r="BJ266" s="18" t="s">
        <v>77</v>
      </c>
      <c r="BK266" s="144">
        <f>ROUND(I266*H266,2)</f>
        <v>0</v>
      </c>
      <c r="BL266" s="18" t="s">
        <v>167</v>
      </c>
      <c r="BM266" s="143" t="s">
        <v>1492</v>
      </c>
    </row>
    <row r="267" spans="2:65" s="1" customFormat="1" ht="11.25">
      <c r="B267" s="33"/>
      <c r="D267" s="145" t="s">
        <v>169</v>
      </c>
      <c r="F267" s="146" t="s">
        <v>1493</v>
      </c>
      <c r="I267" s="147"/>
      <c r="L267" s="33"/>
      <c r="M267" s="148"/>
      <c r="T267" s="54"/>
      <c r="AT267" s="18" t="s">
        <v>169</v>
      </c>
      <c r="AU267" s="18" t="s">
        <v>79</v>
      </c>
    </row>
    <row r="268" spans="2:65" s="1" customFormat="1" ht="11.25">
      <c r="B268" s="33"/>
      <c r="D268" s="193" t="s">
        <v>1254</v>
      </c>
      <c r="F268" s="194" t="s">
        <v>1494</v>
      </c>
      <c r="I268" s="147"/>
      <c r="L268" s="33"/>
      <c r="M268" s="148"/>
      <c r="T268" s="54"/>
      <c r="AT268" s="18" t="s">
        <v>1254</v>
      </c>
      <c r="AU268" s="18" t="s">
        <v>79</v>
      </c>
    </row>
    <row r="269" spans="2:65" s="15" customFormat="1" ht="11.25">
      <c r="B269" s="180"/>
      <c r="D269" s="145" t="s">
        <v>171</v>
      </c>
      <c r="E269" s="181" t="s">
        <v>19</v>
      </c>
      <c r="F269" s="182" t="s">
        <v>1495</v>
      </c>
      <c r="H269" s="181" t="s">
        <v>19</v>
      </c>
      <c r="I269" s="183"/>
      <c r="L269" s="180"/>
      <c r="M269" s="184"/>
      <c r="T269" s="185"/>
      <c r="AT269" s="181" t="s">
        <v>171</v>
      </c>
      <c r="AU269" s="181" t="s">
        <v>79</v>
      </c>
      <c r="AV269" s="15" t="s">
        <v>77</v>
      </c>
      <c r="AW269" s="15" t="s">
        <v>31</v>
      </c>
      <c r="AX269" s="15" t="s">
        <v>69</v>
      </c>
      <c r="AY269" s="181" t="s">
        <v>160</v>
      </c>
    </row>
    <row r="270" spans="2:65" s="12" customFormat="1" ht="11.25">
      <c r="B270" s="149"/>
      <c r="D270" s="145" t="s">
        <v>171</v>
      </c>
      <c r="E270" s="150" t="s">
        <v>19</v>
      </c>
      <c r="F270" s="151" t="s">
        <v>1496</v>
      </c>
      <c r="H270" s="152">
        <v>1.2170000000000001</v>
      </c>
      <c r="I270" s="153"/>
      <c r="L270" s="149"/>
      <c r="M270" s="154"/>
      <c r="T270" s="155"/>
      <c r="AT270" s="150" t="s">
        <v>171</v>
      </c>
      <c r="AU270" s="150" t="s">
        <v>79</v>
      </c>
      <c r="AV270" s="12" t="s">
        <v>79</v>
      </c>
      <c r="AW270" s="12" t="s">
        <v>31</v>
      </c>
      <c r="AX270" s="12" t="s">
        <v>77</v>
      </c>
      <c r="AY270" s="150" t="s">
        <v>160</v>
      </c>
    </row>
    <row r="271" spans="2:65" s="1" customFormat="1" ht="21.75" customHeight="1">
      <c r="B271" s="33"/>
      <c r="C271" s="132" t="s">
        <v>432</v>
      </c>
      <c r="D271" s="132" t="s">
        <v>162</v>
      </c>
      <c r="E271" s="133" t="s">
        <v>1497</v>
      </c>
      <c r="F271" s="134" t="s">
        <v>1498</v>
      </c>
      <c r="G271" s="135" t="s">
        <v>187</v>
      </c>
      <c r="H271" s="136">
        <v>1.68</v>
      </c>
      <c r="I271" s="137"/>
      <c r="J271" s="138">
        <f>ROUND(I271*H271,2)</f>
        <v>0</v>
      </c>
      <c r="K271" s="134" t="s">
        <v>1251</v>
      </c>
      <c r="L271" s="33"/>
      <c r="M271" s="139" t="s">
        <v>19</v>
      </c>
      <c r="N271" s="140" t="s">
        <v>40</v>
      </c>
      <c r="P271" s="141">
        <f>O271*H271</f>
        <v>0</v>
      </c>
      <c r="Q271" s="141">
        <v>1.2878099999999999</v>
      </c>
      <c r="R271" s="141">
        <f>Q271*H271</f>
        <v>2.1635207999999997</v>
      </c>
      <c r="S271" s="141">
        <v>0</v>
      </c>
      <c r="T271" s="142">
        <f>S271*H271</f>
        <v>0</v>
      </c>
      <c r="AR271" s="143" t="s">
        <v>167</v>
      </c>
      <c r="AT271" s="143" t="s">
        <v>162</v>
      </c>
      <c r="AU271" s="143" t="s">
        <v>79</v>
      </c>
      <c r="AY271" s="18" t="s">
        <v>160</v>
      </c>
      <c r="BE271" s="144">
        <f>IF(N271="základní",J271,0)</f>
        <v>0</v>
      </c>
      <c r="BF271" s="144">
        <f>IF(N271="snížená",J271,0)</f>
        <v>0</v>
      </c>
      <c r="BG271" s="144">
        <f>IF(N271="zákl. přenesená",J271,0)</f>
        <v>0</v>
      </c>
      <c r="BH271" s="144">
        <f>IF(N271="sníž. přenesená",J271,0)</f>
        <v>0</v>
      </c>
      <c r="BI271" s="144">
        <f>IF(N271="nulová",J271,0)</f>
        <v>0</v>
      </c>
      <c r="BJ271" s="18" t="s">
        <v>77</v>
      </c>
      <c r="BK271" s="144">
        <f>ROUND(I271*H271,2)</f>
        <v>0</v>
      </c>
      <c r="BL271" s="18" t="s">
        <v>167</v>
      </c>
      <c r="BM271" s="143" t="s">
        <v>1499</v>
      </c>
    </row>
    <row r="272" spans="2:65" s="1" customFormat="1" ht="19.5">
      <c r="B272" s="33"/>
      <c r="D272" s="145" t="s">
        <v>169</v>
      </c>
      <c r="F272" s="146" t="s">
        <v>1500</v>
      </c>
      <c r="I272" s="147"/>
      <c r="L272" s="33"/>
      <c r="M272" s="148"/>
      <c r="T272" s="54"/>
      <c r="AT272" s="18" t="s">
        <v>169</v>
      </c>
      <c r="AU272" s="18" t="s">
        <v>79</v>
      </c>
    </row>
    <row r="273" spans="2:65" s="1" customFormat="1" ht="11.25">
      <c r="B273" s="33"/>
      <c r="D273" s="193" t="s">
        <v>1254</v>
      </c>
      <c r="F273" s="194" t="s">
        <v>1501</v>
      </c>
      <c r="I273" s="147"/>
      <c r="L273" s="33"/>
      <c r="M273" s="148"/>
      <c r="T273" s="54"/>
      <c r="AT273" s="18" t="s">
        <v>1254</v>
      </c>
      <c r="AU273" s="18" t="s">
        <v>79</v>
      </c>
    </row>
    <row r="274" spans="2:65" s="15" customFormat="1" ht="11.25">
      <c r="B274" s="180"/>
      <c r="D274" s="145" t="s">
        <v>171</v>
      </c>
      <c r="E274" s="181" t="s">
        <v>19</v>
      </c>
      <c r="F274" s="182" t="s">
        <v>1502</v>
      </c>
      <c r="H274" s="181" t="s">
        <v>19</v>
      </c>
      <c r="I274" s="183"/>
      <c r="L274" s="180"/>
      <c r="M274" s="184"/>
      <c r="T274" s="185"/>
      <c r="AT274" s="181" t="s">
        <v>171</v>
      </c>
      <c r="AU274" s="181" t="s">
        <v>79</v>
      </c>
      <c r="AV274" s="15" t="s">
        <v>77</v>
      </c>
      <c r="AW274" s="15" t="s">
        <v>31</v>
      </c>
      <c r="AX274" s="15" t="s">
        <v>69</v>
      </c>
      <c r="AY274" s="181" t="s">
        <v>160</v>
      </c>
    </row>
    <row r="275" spans="2:65" s="12" customFormat="1" ht="11.25">
      <c r="B275" s="149"/>
      <c r="D275" s="145" t="s">
        <v>171</v>
      </c>
      <c r="E275" s="150" t="s">
        <v>19</v>
      </c>
      <c r="F275" s="151" t="s">
        <v>1503</v>
      </c>
      <c r="H275" s="152">
        <v>1.68</v>
      </c>
      <c r="I275" s="153"/>
      <c r="L275" s="149"/>
      <c r="M275" s="154"/>
      <c r="T275" s="155"/>
      <c r="AT275" s="150" t="s">
        <v>171</v>
      </c>
      <c r="AU275" s="150" t="s">
        <v>79</v>
      </c>
      <c r="AV275" s="12" t="s">
        <v>79</v>
      </c>
      <c r="AW275" s="12" t="s">
        <v>31</v>
      </c>
      <c r="AX275" s="12" t="s">
        <v>77</v>
      </c>
      <c r="AY275" s="150" t="s">
        <v>160</v>
      </c>
    </row>
    <row r="276" spans="2:65" s="11" customFormat="1" ht="22.9" customHeight="1">
      <c r="B276" s="120"/>
      <c r="D276" s="121" t="s">
        <v>68</v>
      </c>
      <c r="E276" s="130" t="s">
        <v>195</v>
      </c>
      <c r="F276" s="130" t="s">
        <v>1504</v>
      </c>
      <c r="I276" s="123"/>
      <c r="J276" s="131">
        <f>BK276</f>
        <v>0</v>
      </c>
      <c r="L276" s="120"/>
      <c r="M276" s="125"/>
      <c r="P276" s="126">
        <f>SUM(P277:P281)</f>
        <v>0</v>
      </c>
      <c r="R276" s="126">
        <f>SUM(R277:R281)</f>
        <v>1.5628464000000002</v>
      </c>
      <c r="T276" s="127">
        <f>SUM(T277:T281)</f>
        <v>1.7504999999999999</v>
      </c>
      <c r="AR276" s="121" t="s">
        <v>77</v>
      </c>
      <c r="AT276" s="128" t="s">
        <v>68</v>
      </c>
      <c r="AU276" s="128" t="s">
        <v>77</v>
      </c>
      <c r="AY276" s="121" t="s">
        <v>160</v>
      </c>
      <c r="BK276" s="129">
        <f>SUM(BK277:BK281)</f>
        <v>0</v>
      </c>
    </row>
    <row r="277" spans="2:65" s="1" customFormat="1" ht="21.75" customHeight="1">
      <c r="B277" s="33"/>
      <c r="C277" s="132" t="s">
        <v>437</v>
      </c>
      <c r="D277" s="132" t="s">
        <v>162</v>
      </c>
      <c r="E277" s="133" t="s">
        <v>1505</v>
      </c>
      <c r="F277" s="134" t="s">
        <v>1506</v>
      </c>
      <c r="G277" s="135" t="s">
        <v>187</v>
      </c>
      <c r="H277" s="136">
        <v>23.34</v>
      </c>
      <c r="I277" s="137"/>
      <c r="J277" s="138">
        <f>ROUND(I277*H277,2)</f>
        <v>0</v>
      </c>
      <c r="K277" s="134" t="s">
        <v>1251</v>
      </c>
      <c r="L277" s="33"/>
      <c r="M277" s="139" t="s">
        <v>19</v>
      </c>
      <c r="N277" s="140" t="s">
        <v>40</v>
      </c>
      <c r="P277" s="141">
        <f>O277*H277</f>
        <v>0</v>
      </c>
      <c r="Q277" s="141">
        <v>6.6960000000000006E-2</v>
      </c>
      <c r="R277" s="141">
        <f>Q277*H277</f>
        <v>1.5628464000000002</v>
      </c>
      <c r="S277" s="141">
        <v>7.4999999999999997E-2</v>
      </c>
      <c r="T277" s="142">
        <f>S277*H277</f>
        <v>1.7504999999999999</v>
      </c>
      <c r="AR277" s="143" t="s">
        <v>167</v>
      </c>
      <c r="AT277" s="143" t="s">
        <v>162</v>
      </c>
      <c r="AU277" s="143" t="s">
        <v>79</v>
      </c>
      <c r="AY277" s="18" t="s">
        <v>160</v>
      </c>
      <c r="BE277" s="144">
        <f>IF(N277="základní",J277,0)</f>
        <v>0</v>
      </c>
      <c r="BF277" s="144">
        <f>IF(N277="snížená",J277,0)</f>
        <v>0</v>
      </c>
      <c r="BG277" s="144">
        <f>IF(N277="zákl. přenesená",J277,0)</f>
        <v>0</v>
      </c>
      <c r="BH277" s="144">
        <f>IF(N277="sníž. přenesená",J277,0)</f>
        <v>0</v>
      </c>
      <c r="BI277" s="144">
        <f>IF(N277="nulová",J277,0)</f>
        <v>0</v>
      </c>
      <c r="BJ277" s="18" t="s">
        <v>77</v>
      </c>
      <c r="BK277" s="144">
        <f>ROUND(I277*H277,2)</f>
        <v>0</v>
      </c>
      <c r="BL277" s="18" t="s">
        <v>167</v>
      </c>
      <c r="BM277" s="143" t="s">
        <v>1507</v>
      </c>
    </row>
    <row r="278" spans="2:65" s="1" customFormat="1" ht="19.5">
      <c r="B278" s="33"/>
      <c r="D278" s="145" t="s">
        <v>169</v>
      </c>
      <c r="F278" s="146" t="s">
        <v>1508</v>
      </c>
      <c r="I278" s="147"/>
      <c r="L278" s="33"/>
      <c r="M278" s="148"/>
      <c r="T278" s="54"/>
      <c r="AT278" s="18" t="s">
        <v>169</v>
      </c>
      <c r="AU278" s="18" t="s">
        <v>79</v>
      </c>
    </row>
    <row r="279" spans="2:65" s="1" customFormat="1" ht="11.25">
      <c r="B279" s="33"/>
      <c r="D279" s="193" t="s">
        <v>1254</v>
      </c>
      <c r="F279" s="194" t="s">
        <v>1509</v>
      </c>
      <c r="I279" s="147"/>
      <c r="L279" s="33"/>
      <c r="M279" s="148"/>
      <c r="T279" s="54"/>
      <c r="AT279" s="18" t="s">
        <v>1254</v>
      </c>
      <c r="AU279" s="18" t="s">
        <v>79</v>
      </c>
    </row>
    <row r="280" spans="2:65" s="15" customFormat="1" ht="11.25">
      <c r="B280" s="180"/>
      <c r="D280" s="145" t="s">
        <v>171</v>
      </c>
      <c r="E280" s="181" t="s">
        <v>19</v>
      </c>
      <c r="F280" s="182" t="s">
        <v>1510</v>
      </c>
      <c r="H280" s="181" t="s">
        <v>19</v>
      </c>
      <c r="I280" s="183"/>
      <c r="L280" s="180"/>
      <c r="M280" s="184"/>
      <c r="T280" s="185"/>
      <c r="AT280" s="181" t="s">
        <v>171</v>
      </c>
      <c r="AU280" s="181" t="s">
        <v>79</v>
      </c>
      <c r="AV280" s="15" t="s">
        <v>77</v>
      </c>
      <c r="AW280" s="15" t="s">
        <v>31</v>
      </c>
      <c r="AX280" s="15" t="s">
        <v>69</v>
      </c>
      <c r="AY280" s="181" t="s">
        <v>160</v>
      </c>
    </row>
    <row r="281" spans="2:65" s="12" customFormat="1" ht="11.25">
      <c r="B281" s="149"/>
      <c r="D281" s="145" t="s">
        <v>171</v>
      </c>
      <c r="E281" s="150" t="s">
        <v>19</v>
      </c>
      <c r="F281" s="151" t="s">
        <v>1511</v>
      </c>
      <c r="H281" s="152">
        <v>23.34</v>
      </c>
      <c r="I281" s="153"/>
      <c r="L281" s="149"/>
      <c r="M281" s="154"/>
      <c r="T281" s="155"/>
      <c r="AT281" s="150" t="s">
        <v>171</v>
      </c>
      <c r="AU281" s="150" t="s">
        <v>79</v>
      </c>
      <c r="AV281" s="12" t="s">
        <v>79</v>
      </c>
      <c r="AW281" s="12" t="s">
        <v>31</v>
      </c>
      <c r="AX281" s="12" t="s">
        <v>77</v>
      </c>
      <c r="AY281" s="150" t="s">
        <v>160</v>
      </c>
    </row>
    <row r="282" spans="2:65" s="11" customFormat="1" ht="22.9" customHeight="1">
      <c r="B282" s="120"/>
      <c r="D282" s="121" t="s">
        <v>68</v>
      </c>
      <c r="E282" s="130" t="s">
        <v>211</v>
      </c>
      <c r="F282" s="130" t="s">
        <v>425</v>
      </c>
      <c r="I282" s="123"/>
      <c r="J282" s="131">
        <f>BK282</f>
        <v>0</v>
      </c>
      <c r="L282" s="120"/>
      <c r="M282" s="125"/>
      <c r="P282" s="126">
        <f>SUM(P283:P490)</f>
        <v>0</v>
      </c>
      <c r="R282" s="126">
        <f>SUM(R283:R490)</f>
        <v>59.546740939999999</v>
      </c>
      <c r="T282" s="127">
        <f>SUM(T283:T490)</f>
        <v>120.22809360000001</v>
      </c>
      <c r="AR282" s="121" t="s">
        <v>77</v>
      </c>
      <c r="AT282" s="128" t="s">
        <v>68</v>
      </c>
      <c r="AU282" s="128" t="s">
        <v>77</v>
      </c>
      <c r="AY282" s="121" t="s">
        <v>160</v>
      </c>
      <c r="BK282" s="129">
        <f>SUM(BK283:BK490)</f>
        <v>0</v>
      </c>
    </row>
    <row r="283" spans="2:65" s="1" customFormat="1" ht="16.5" customHeight="1">
      <c r="B283" s="33"/>
      <c r="C283" s="132" t="s">
        <v>441</v>
      </c>
      <c r="D283" s="132" t="s">
        <v>162</v>
      </c>
      <c r="E283" s="133" t="s">
        <v>1512</v>
      </c>
      <c r="F283" s="134" t="s">
        <v>1513</v>
      </c>
      <c r="G283" s="135" t="s">
        <v>298</v>
      </c>
      <c r="H283" s="136">
        <v>22</v>
      </c>
      <c r="I283" s="137"/>
      <c r="J283" s="138">
        <f>ROUND(I283*H283,2)</f>
        <v>0</v>
      </c>
      <c r="K283" s="134" t="s">
        <v>1251</v>
      </c>
      <c r="L283" s="33"/>
      <c r="M283" s="139" t="s">
        <v>19</v>
      </c>
      <c r="N283" s="140" t="s">
        <v>40</v>
      </c>
      <c r="P283" s="141">
        <f>O283*H283</f>
        <v>0</v>
      </c>
      <c r="Q283" s="141">
        <v>1.17E-3</v>
      </c>
      <c r="R283" s="141">
        <f>Q283*H283</f>
        <v>2.5739999999999999E-2</v>
      </c>
      <c r="S283" s="141">
        <v>0</v>
      </c>
      <c r="T283" s="142">
        <f>S283*H283</f>
        <v>0</v>
      </c>
      <c r="AR283" s="143" t="s">
        <v>167</v>
      </c>
      <c r="AT283" s="143" t="s">
        <v>162</v>
      </c>
      <c r="AU283" s="143" t="s">
        <v>79</v>
      </c>
      <c r="AY283" s="18" t="s">
        <v>160</v>
      </c>
      <c r="BE283" s="144">
        <f>IF(N283="základní",J283,0)</f>
        <v>0</v>
      </c>
      <c r="BF283" s="144">
        <f>IF(N283="snížená",J283,0)</f>
        <v>0</v>
      </c>
      <c r="BG283" s="144">
        <f>IF(N283="zákl. přenesená",J283,0)</f>
        <v>0</v>
      </c>
      <c r="BH283" s="144">
        <f>IF(N283="sníž. přenesená",J283,0)</f>
        <v>0</v>
      </c>
      <c r="BI283" s="144">
        <f>IF(N283="nulová",J283,0)</f>
        <v>0</v>
      </c>
      <c r="BJ283" s="18" t="s">
        <v>77</v>
      </c>
      <c r="BK283" s="144">
        <f>ROUND(I283*H283,2)</f>
        <v>0</v>
      </c>
      <c r="BL283" s="18" t="s">
        <v>167</v>
      </c>
      <c r="BM283" s="143" t="s">
        <v>1514</v>
      </c>
    </row>
    <row r="284" spans="2:65" s="1" customFormat="1" ht="11.25">
      <c r="B284" s="33"/>
      <c r="D284" s="145" t="s">
        <v>169</v>
      </c>
      <c r="F284" s="146" t="s">
        <v>1515</v>
      </c>
      <c r="I284" s="147"/>
      <c r="L284" s="33"/>
      <c r="M284" s="148"/>
      <c r="T284" s="54"/>
      <c r="AT284" s="18" t="s">
        <v>169</v>
      </c>
      <c r="AU284" s="18" t="s">
        <v>79</v>
      </c>
    </row>
    <row r="285" spans="2:65" s="1" customFormat="1" ht="11.25">
      <c r="B285" s="33"/>
      <c r="D285" s="193" t="s">
        <v>1254</v>
      </c>
      <c r="F285" s="194" t="s">
        <v>1516</v>
      </c>
      <c r="I285" s="147"/>
      <c r="L285" s="33"/>
      <c r="M285" s="148"/>
      <c r="T285" s="54"/>
      <c r="AT285" s="18" t="s">
        <v>1254</v>
      </c>
      <c r="AU285" s="18" t="s">
        <v>79</v>
      </c>
    </row>
    <row r="286" spans="2:65" s="15" customFormat="1" ht="11.25">
      <c r="B286" s="180"/>
      <c r="D286" s="145" t="s">
        <v>171</v>
      </c>
      <c r="E286" s="181" t="s">
        <v>19</v>
      </c>
      <c r="F286" s="182" t="s">
        <v>1517</v>
      </c>
      <c r="H286" s="181" t="s">
        <v>19</v>
      </c>
      <c r="I286" s="183"/>
      <c r="L286" s="180"/>
      <c r="M286" s="184"/>
      <c r="T286" s="185"/>
      <c r="AT286" s="181" t="s">
        <v>171</v>
      </c>
      <c r="AU286" s="181" t="s">
        <v>79</v>
      </c>
      <c r="AV286" s="15" t="s">
        <v>77</v>
      </c>
      <c r="AW286" s="15" t="s">
        <v>31</v>
      </c>
      <c r="AX286" s="15" t="s">
        <v>69</v>
      </c>
      <c r="AY286" s="181" t="s">
        <v>160</v>
      </c>
    </row>
    <row r="287" spans="2:65" s="12" customFormat="1" ht="11.25">
      <c r="B287" s="149"/>
      <c r="D287" s="145" t="s">
        <v>171</v>
      </c>
      <c r="E287" s="150" t="s">
        <v>19</v>
      </c>
      <c r="F287" s="151" t="s">
        <v>1518</v>
      </c>
      <c r="H287" s="152">
        <v>22</v>
      </c>
      <c r="I287" s="153"/>
      <c r="L287" s="149"/>
      <c r="M287" s="154"/>
      <c r="T287" s="155"/>
      <c r="AT287" s="150" t="s">
        <v>171</v>
      </c>
      <c r="AU287" s="150" t="s">
        <v>79</v>
      </c>
      <c r="AV287" s="12" t="s">
        <v>79</v>
      </c>
      <c r="AW287" s="12" t="s">
        <v>31</v>
      </c>
      <c r="AX287" s="12" t="s">
        <v>77</v>
      </c>
      <c r="AY287" s="150" t="s">
        <v>160</v>
      </c>
    </row>
    <row r="288" spans="2:65" s="1" customFormat="1" ht="16.5" customHeight="1">
      <c r="B288" s="33"/>
      <c r="C288" s="163" t="s">
        <v>445</v>
      </c>
      <c r="D288" s="163" t="s">
        <v>200</v>
      </c>
      <c r="E288" s="164" t="s">
        <v>1519</v>
      </c>
      <c r="F288" s="165" t="s">
        <v>1520</v>
      </c>
      <c r="G288" s="166" t="s">
        <v>233</v>
      </c>
      <c r="H288" s="167">
        <v>0.13600000000000001</v>
      </c>
      <c r="I288" s="168"/>
      <c r="J288" s="169">
        <f>ROUND(I288*H288,2)</f>
        <v>0</v>
      </c>
      <c r="K288" s="165" t="s">
        <v>1251</v>
      </c>
      <c r="L288" s="170"/>
      <c r="M288" s="171" t="s">
        <v>19</v>
      </c>
      <c r="N288" s="172" t="s">
        <v>40</v>
      </c>
      <c r="P288" s="141">
        <f>O288*H288</f>
        <v>0</v>
      </c>
      <c r="Q288" s="141">
        <v>1</v>
      </c>
      <c r="R288" s="141">
        <f>Q288*H288</f>
        <v>0.13600000000000001</v>
      </c>
      <c r="S288" s="141">
        <v>0</v>
      </c>
      <c r="T288" s="142">
        <f>S288*H288</f>
        <v>0</v>
      </c>
      <c r="AR288" s="143" t="s">
        <v>204</v>
      </c>
      <c r="AT288" s="143" t="s">
        <v>200</v>
      </c>
      <c r="AU288" s="143" t="s">
        <v>79</v>
      </c>
      <c r="AY288" s="18" t="s">
        <v>160</v>
      </c>
      <c r="BE288" s="144">
        <f>IF(N288="základní",J288,0)</f>
        <v>0</v>
      </c>
      <c r="BF288" s="144">
        <f>IF(N288="snížená",J288,0)</f>
        <v>0</v>
      </c>
      <c r="BG288" s="144">
        <f>IF(N288="zákl. přenesená",J288,0)</f>
        <v>0</v>
      </c>
      <c r="BH288" s="144">
        <f>IF(N288="sníž. přenesená",J288,0)</f>
        <v>0</v>
      </c>
      <c r="BI288" s="144">
        <f>IF(N288="nulová",J288,0)</f>
        <v>0</v>
      </c>
      <c r="BJ288" s="18" t="s">
        <v>77</v>
      </c>
      <c r="BK288" s="144">
        <f>ROUND(I288*H288,2)</f>
        <v>0</v>
      </c>
      <c r="BL288" s="18" t="s">
        <v>167</v>
      </c>
      <c r="BM288" s="143" t="s">
        <v>1521</v>
      </c>
    </row>
    <row r="289" spans="2:65" s="1" customFormat="1" ht="11.25">
      <c r="B289" s="33"/>
      <c r="D289" s="145" t="s">
        <v>169</v>
      </c>
      <c r="F289" s="146" t="s">
        <v>1520</v>
      </c>
      <c r="I289" s="147"/>
      <c r="L289" s="33"/>
      <c r="M289" s="148"/>
      <c r="T289" s="54"/>
      <c r="AT289" s="18" t="s">
        <v>169</v>
      </c>
      <c r="AU289" s="18" t="s">
        <v>79</v>
      </c>
    </row>
    <row r="290" spans="2:65" s="12" customFormat="1" ht="11.25">
      <c r="B290" s="149"/>
      <c r="D290" s="145" t="s">
        <v>171</v>
      </c>
      <c r="E290" s="150" t="s">
        <v>19</v>
      </c>
      <c r="F290" s="151" t="s">
        <v>1522</v>
      </c>
      <c r="H290" s="152">
        <v>0.13600000000000001</v>
      </c>
      <c r="I290" s="153"/>
      <c r="L290" s="149"/>
      <c r="M290" s="154"/>
      <c r="T290" s="155"/>
      <c r="AT290" s="150" t="s">
        <v>171</v>
      </c>
      <c r="AU290" s="150" t="s">
        <v>79</v>
      </c>
      <c r="AV290" s="12" t="s">
        <v>79</v>
      </c>
      <c r="AW290" s="12" t="s">
        <v>31</v>
      </c>
      <c r="AX290" s="12" t="s">
        <v>77</v>
      </c>
      <c r="AY290" s="150" t="s">
        <v>160</v>
      </c>
    </row>
    <row r="291" spans="2:65" s="1" customFormat="1" ht="16.5" customHeight="1">
      <c r="B291" s="33"/>
      <c r="C291" s="163" t="s">
        <v>452</v>
      </c>
      <c r="D291" s="163" t="s">
        <v>200</v>
      </c>
      <c r="E291" s="164" t="s">
        <v>1523</v>
      </c>
      <c r="F291" s="165" t="s">
        <v>1524</v>
      </c>
      <c r="G291" s="166" t="s">
        <v>233</v>
      </c>
      <c r="H291" s="167">
        <v>0.46500000000000002</v>
      </c>
      <c r="I291" s="168"/>
      <c r="J291" s="169">
        <f>ROUND(I291*H291,2)</f>
        <v>0</v>
      </c>
      <c r="K291" s="165" t="s">
        <v>1251</v>
      </c>
      <c r="L291" s="170"/>
      <c r="M291" s="171" t="s">
        <v>19</v>
      </c>
      <c r="N291" s="172" t="s">
        <v>40</v>
      </c>
      <c r="P291" s="141">
        <f>O291*H291</f>
        <v>0</v>
      </c>
      <c r="Q291" s="141">
        <v>1</v>
      </c>
      <c r="R291" s="141">
        <f>Q291*H291</f>
        <v>0.46500000000000002</v>
      </c>
      <c r="S291" s="141">
        <v>0</v>
      </c>
      <c r="T291" s="142">
        <f>S291*H291</f>
        <v>0</v>
      </c>
      <c r="AR291" s="143" t="s">
        <v>204</v>
      </c>
      <c r="AT291" s="143" t="s">
        <v>200</v>
      </c>
      <c r="AU291" s="143" t="s">
        <v>79</v>
      </c>
      <c r="AY291" s="18" t="s">
        <v>160</v>
      </c>
      <c r="BE291" s="144">
        <f>IF(N291="základní",J291,0)</f>
        <v>0</v>
      </c>
      <c r="BF291" s="144">
        <f>IF(N291="snížená",J291,0)</f>
        <v>0</v>
      </c>
      <c r="BG291" s="144">
        <f>IF(N291="zákl. přenesená",J291,0)</f>
        <v>0</v>
      </c>
      <c r="BH291" s="144">
        <f>IF(N291="sníž. přenesená",J291,0)</f>
        <v>0</v>
      </c>
      <c r="BI291" s="144">
        <f>IF(N291="nulová",J291,0)</f>
        <v>0</v>
      </c>
      <c r="BJ291" s="18" t="s">
        <v>77</v>
      </c>
      <c r="BK291" s="144">
        <f>ROUND(I291*H291,2)</f>
        <v>0</v>
      </c>
      <c r="BL291" s="18" t="s">
        <v>167</v>
      </c>
      <c r="BM291" s="143" t="s">
        <v>1525</v>
      </c>
    </row>
    <row r="292" spans="2:65" s="1" customFormat="1" ht="11.25">
      <c r="B292" s="33"/>
      <c r="D292" s="145" t="s">
        <v>169</v>
      </c>
      <c r="F292" s="146" t="s">
        <v>1524</v>
      </c>
      <c r="I292" s="147"/>
      <c r="L292" s="33"/>
      <c r="M292" s="148"/>
      <c r="T292" s="54"/>
      <c r="AT292" s="18" t="s">
        <v>169</v>
      </c>
      <c r="AU292" s="18" t="s">
        <v>79</v>
      </c>
    </row>
    <row r="293" spans="2:65" s="12" customFormat="1" ht="11.25">
      <c r="B293" s="149"/>
      <c r="D293" s="145" t="s">
        <v>171</v>
      </c>
      <c r="E293" s="150" t="s">
        <v>19</v>
      </c>
      <c r="F293" s="151" t="s">
        <v>1526</v>
      </c>
      <c r="H293" s="152">
        <v>0.46500000000000002</v>
      </c>
      <c r="I293" s="153"/>
      <c r="L293" s="149"/>
      <c r="M293" s="154"/>
      <c r="T293" s="155"/>
      <c r="AT293" s="150" t="s">
        <v>171</v>
      </c>
      <c r="AU293" s="150" t="s">
        <v>79</v>
      </c>
      <c r="AV293" s="12" t="s">
        <v>79</v>
      </c>
      <c r="AW293" s="12" t="s">
        <v>31</v>
      </c>
      <c r="AX293" s="12" t="s">
        <v>77</v>
      </c>
      <c r="AY293" s="150" t="s">
        <v>160</v>
      </c>
    </row>
    <row r="294" spans="2:65" s="1" customFormat="1" ht="16.5" customHeight="1">
      <c r="B294" s="33"/>
      <c r="C294" s="163" t="s">
        <v>459</v>
      </c>
      <c r="D294" s="163" t="s">
        <v>200</v>
      </c>
      <c r="E294" s="164" t="s">
        <v>1527</v>
      </c>
      <c r="F294" s="165" t="s">
        <v>1528</v>
      </c>
      <c r="G294" s="166" t="s">
        <v>233</v>
      </c>
      <c r="H294" s="167">
        <v>0.09</v>
      </c>
      <c r="I294" s="168"/>
      <c r="J294" s="169">
        <f>ROUND(I294*H294,2)</f>
        <v>0</v>
      </c>
      <c r="K294" s="165" t="s">
        <v>1251</v>
      </c>
      <c r="L294" s="170"/>
      <c r="M294" s="171" t="s">
        <v>19</v>
      </c>
      <c r="N294" s="172" t="s">
        <v>40</v>
      </c>
      <c r="P294" s="141">
        <f>O294*H294</f>
        <v>0</v>
      </c>
      <c r="Q294" s="141">
        <v>1</v>
      </c>
      <c r="R294" s="141">
        <f>Q294*H294</f>
        <v>0.09</v>
      </c>
      <c r="S294" s="141">
        <v>0</v>
      </c>
      <c r="T294" s="142">
        <f>S294*H294</f>
        <v>0</v>
      </c>
      <c r="AR294" s="143" t="s">
        <v>204</v>
      </c>
      <c r="AT294" s="143" t="s">
        <v>200</v>
      </c>
      <c r="AU294" s="143" t="s">
        <v>79</v>
      </c>
      <c r="AY294" s="18" t="s">
        <v>160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8" t="s">
        <v>77</v>
      </c>
      <c r="BK294" s="144">
        <f>ROUND(I294*H294,2)</f>
        <v>0</v>
      </c>
      <c r="BL294" s="18" t="s">
        <v>167</v>
      </c>
      <c r="BM294" s="143" t="s">
        <v>1529</v>
      </c>
    </row>
    <row r="295" spans="2:65" s="1" customFormat="1" ht="11.25">
      <c r="B295" s="33"/>
      <c r="D295" s="145" t="s">
        <v>169</v>
      </c>
      <c r="F295" s="146" t="s">
        <v>1528</v>
      </c>
      <c r="I295" s="147"/>
      <c r="L295" s="33"/>
      <c r="M295" s="148"/>
      <c r="T295" s="54"/>
      <c r="AT295" s="18" t="s">
        <v>169</v>
      </c>
      <c r="AU295" s="18" t="s">
        <v>79</v>
      </c>
    </row>
    <row r="296" spans="2:65" s="12" customFormat="1" ht="11.25">
      <c r="B296" s="149"/>
      <c r="D296" s="145" t="s">
        <v>171</v>
      </c>
      <c r="E296" s="150" t="s">
        <v>19</v>
      </c>
      <c r="F296" s="151" t="s">
        <v>1530</v>
      </c>
      <c r="H296" s="152">
        <v>0.09</v>
      </c>
      <c r="I296" s="153"/>
      <c r="L296" s="149"/>
      <c r="M296" s="154"/>
      <c r="T296" s="155"/>
      <c r="AT296" s="150" t="s">
        <v>171</v>
      </c>
      <c r="AU296" s="150" t="s">
        <v>79</v>
      </c>
      <c r="AV296" s="12" t="s">
        <v>79</v>
      </c>
      <c r="AW296" s="12" t="s">
        <v>31</v>
      </c>
      <c r="AX296" s="12" t="s">
        <v>77</v>
      </c>
      <c r="AY296" s="150" t="s">
        <v>160</v>
      </c>
    </row>
    <row r="297" spans="2:65" s="1" customFormat="1" ht="16.5" customHeight="1">
      <c r="B297" s="33"/>
      <c r="C297" s="132" t="s">
        <v>464</v>
      </c>
      <c r="D297" s="132" t="s">
        <v>162</v>
      </c>
      <c r="E297" s="133" t="s">
        <v>1531</v>
      </c>
      <c r="F297" s="134" t="s">
        <v>1532</v>
      </c>
      <c r="G297" s="135" t="s">
        <v>298</v>
      </c>
      <c r="H297" s="136">
        <v>22</v>
      </c>
      <c r="I297" s="137"/>
      <c r="J297" s="138">
        <f>ROUND(I297*H297,2)</f>
        <v>0</v>
      </c>
      <c r="K297" s="134" t="s">
        <v>1251</v>
      </c>
      <c r="L297" s="33"/>
      <c r="M297" s="139" t="s">
        <v>19</v>
      </c>
      <c r="N297" s="140" t="s">
        <v>40</v>
      </c>
      <c r="P297" s="141">
        <f>O297*H297</f>
        <v>0</v>
      </c>
      <c r="Q297" s="141">
        <v>5.8E-4</v>
      </c>
      <c r="R297" s="141">
        <f>Q297*H297</f>
        <v>1.2760000000000001E-2</v>
      </c>
      <c r="S297" s="141">
        <v>0</v>
      </c>
      <c r="T297" s="142">
        <f>S297*H297</f>
        <v>0</v>
      </c>
      <c r="AR297" s="143" t="s">
        <v>167</v>
      </c>
      <c r="AT297" s="143" t="s">
        <v>162</v>
      </c>
      <c r="AU297" s="143" t="s">
        <v>79</v>
      </c>
      <c r="AY297" s="18" t="s">
        <v>160</v>
      </c>
      <c r="BE297" s="144">
        <f>IF(N297="základní",J297,0)</f>
        <v>0</v>
      </c>
      <c r="BF297" s="144">
        <f>IF(N297="snížená",J297,0)</f>
        <v>0</v>
      </c>
      <c r="BG297" s="144">
        <f>IF(N297="zákl. přenesená",J297,0)</f>
        <v>0</v>
      </c>
      <c r="BH297" s="144">
        <f>IF(N297="sníž. přenesená",J297,0)</f>
        <v>0</v>
      </c>
      <c r="BI297" s="144">
        <f>IF(N297="nulová",J297,0)</f>
        <v>0</v>
      </c>
      <c r="BJ297" s="18" t="s">
        <v>77</v>
      </c>
      <c r="BK297" s="144">
        <f>ROUND(I297*H297,2)</f>
        <v>0</v>
      </c>
      <c r="BL297" s="18" t="s">
        <v>167</v>
      </c>
      <c r="BM297" s="143" t="s">
        <v>1533</v>
      </c>
    </row>
    <row r="298" spans="2:65" s="1" customFormat="1" ht="11.25">
      <c r="B298" s="33"/>
      <c r="D298" s="145" t="s">
        <v>169</v>
      </c>
      <c r="F298" s="146" t="s">
        <v>1534</v>
      </c>
      <c r="I298" s="147"/>
      <c r="L298" s="33"/>
      <c r="M298" s="148"/>
      <c r="T298" s="54"/>
      <c r="AT298" s="18" t="s">
        <v>169</v>
      </c>
      <c r="AU298" s="18" t="s">
        <v>79</v>
      </c>
    </row>
    <row r="299" spans="2:65" s="1" customFormat="1" ht="11.25">
      <c r="B299" s="33"/>
      <c r="D299" s="193" t="s">
        <v>1254</v>
      </c>
      <c r="F299" s="194" t="s">
        <v>1535</v>
      </c>
      <c r="I299" s="147"/>
      <c r="L299" s="33"/>
      <c r="M299" s="148"/>
      <c r="T299" s="54"/>
      <c r="AT299" s="18" t="s">
        <v>1254</v>
      </c>
      <c r="AU299" s="18" t="s">
        <v>79</v>
      </c>
    </row>
    <row r="300" spans="2:65" s="15" customFormat="1" ht="11.25">
      <c r="B300" s="180"/>
      <c r="D300" s="145" t="s">
        <v>171</v>
      </c>
      <c r="E300" s="181" t="s">
        <v>19</v>
      </c>
      <c r="F300" s="182" t="s">
        <v>1536</v>
      </c>
      <c r="H300" s="181" t="s">
        <v>19</v>
      </c>
      <c r="I300" s="183"/>
      <c r="L300" s="180"/>
      <c r="M300" s="184"/>
      <c r="T300" s="185"/>
      <c r="AT300" s="181" t="s">
        <v>171</v>
      </c>
      <c r="AU300" s="181" t="s">
        <v>79</v>
      </c>
      <c r="AV300" s="15" t="s">
        <v>77</v>
      </c>
      <c r="AW300" s="15" t="s">
        <v>31</v>
      </c>
      <c r="AX300" s="15" t="s">
        <v>69</v>
      </c>
      <c r="AY300" s="181" t="s">
        <v>160</v>
      </c>
    </row>
    <row r="301" spans="2:65" s="12" customFormat="1" ht="11.25">
      <c r="B301" s="149"/>
      <c r="D301" s="145" t="s">
        <v>171</v>
      </c>
      <c r="E301" s="150" t="s">
        <v>19</v>
      </c>
      <c r="F301" s="151" t="s">
        <v>1518</v>
      </c>
      <c r="H301" s="152">
        <v>22</v>
      </c>
      <c r="I301" s="153"/>
      <c r="L301" s="149"/>
      <c r="M301" s="154"/>
      <c r="T301" s="155"/>
      <c r="AT301" s="150" t="s">
        <v>171</v>
      </c>
      <c r="AU301" s="150" t="s">
        <v>79</v>
      </c>
      <c r="AV301" s="12" t="s">
        <v>79</v>
      </c>
      <c r="AW301" s="12" t="s">
        <v>31</v>
      </c>
      <c r="AX301" s="12" t="s">
        <v>77</v>
      </c>
      <c r="AY301" s="150" t="s">
        <v>160</v>
      </c>
    </row>
    <row r="302" spans="2:65" s="1" customFormat="1" ht="16.5" customHeight="1">
      <c r="B302" s="33"/>
      <c r="C302" s="132" t="s">
        <v>469</v>
      </c>
      <c r="D302" s="132" t="s">
        <v>162</v>
      </c>
      <c r="E302" s="133" t="s">
        <v>1537</v>
      </c>
      <c r="F302" s="134" t="s">
        <v>1538</v>
      </c>
      <c r="G302" s="135" t="s">
        <v>313</v>
      </c>
      <c r="H302" s="136">
        <v>1</v>
      </c>
      <c r="I302" s="137"/>
      <c r="J302" s="138">
        <f>ROUND(I302*H302,2)</f>
        <v>0</v>
      </c>
      <c r="K302" s="134" t="s">
        <v>1251</v>
      </c>
      <c r="L302" s="33"/>
      <c r="M302" s="139" t="s">
        <v>19</v>
      </c>
      <c r="N302" s="140" t="s">
        <v>40</v>
      </c>
      <c r="P302" s="141">
        <f>O302*H302</f>
        <v>0</v>
      </c>
      <c r="Q302" s="141">
        <v>6.4900000000000001E-3</v>
      </c>
      <c r="R302" s="141">
        <f>Q302*H302</f>
        <v>6.4900000000000001E-3</v>
      </c>
      <c r="S302" s="141">
        <v>0</v>
      </c>
      <c r="T302" s="142">
        <f>S302*H302</f>
        <v>0</v>
      </c>
      <c r="AR302" s="143" t="s">
        <v>167</v>
      </c>
      <c r="AT302" s="143" t="s">
        <v>162</v>
      </c>
      <c r="AU302" s="143" t="s">
        <v>79</v>
      </c>
      <c r="AY302" s="18" t="s">
        <v>160</v>
      </c>
      <c r="BE302" s="144">
        <f>IF(N302="základní",J302,0)</f>
        <v>0</v>
      </c>
      <c r="BF302" s="144">
        <f>IF(N302="snížená",J302,0)</f>
        <v>0</v>
      </c>
      <c r="BG302" s="144">
        <f>IF(N302="zákl. přenesená",J302,0)</f>
        <v>0</v>
      </c>
      <c r="BH302" s="144">
        <f>IF(N302="sníž. přenesená",J302,0)</f>
        <v>0</v>
      </c>
      <c r="BI302" s="144">
        <f>IF(N302="nulová",J302,0)</f>
        <v>0</v>
      </c>
      <c r="BJ302" s="18" t="s">
        <v>77</v>
      </c>
      <c r="BK302" s="144">
        <f>ROUND(I302*H302,2)</f>
        <v>0</v>
      </c>
      <c r="BL302" s="18" t="s">
        <v>167</v>
      </c>
      <c r="BM302" s="143" t="s">
        <v>1539</v>
      </c>
    </row>
    <row r="303" spans="2:65" s="1" customFormat="1" ht="11.25">
      <c r="B303" s="33"/>
      <c r="D303" s="145" t="s">
        <v>169</v>
      </c>
      <c r="F303" s="146" t="s">
        <v>1540</v>
      </c>
      <c r="I303" s="147"/>
      <c r="L303" s="33"/>
      <c r="M303" s="148"/>
      <c r="T303" s="54"/>
      <c r="AT303" s="18" t="s">
        <v>169</v>
      </c>
      <c r="AU303" s="18" t="s">
        <v>79</v>
      </c>
    </row>
    <row r="304" spans="2:65" s="1" customFormat="1" ht="11.25">
      <c r="B304" s="33"/>
      <c r="D304" s="193" t="s">
        <v>1254</v>
      </c>
      <c r="F304" s="194" t="s">
        <v>1541</v>
      </c>
      <c r="I304" s="147"/>
      <c r="L304" s="33"/>
      <c r="M304" s="148"/>
      <c r="T304" s="54"/>
      <c r="AT304" s="18" t="s">
        <v>1254</v>
      </c>
      <c r="AU304" s="18" t="s">
        <v>79</v>
      </c>
    </row>
    <row r="305" spans="2:65" s="1" customFormat="1" ht="16.5" customHeight="1">
      <c r="B305" s="33"/>
      <c r="C305" s="132" t="s">
        <v>473</v>
      </c>
      <c r="D305" s="132" t="s">
        <v>162</v>
      </c>
      <c r="E305" s="133" t="s">
        <v>1542</v>
      </c>
      <c r="F305" s="134" t="s">
        <v>1543</v>
      </c>
      <c r="G305" s="135" t="s">
        <v>187</v>
      </c>
      <c r="H305" s="136">
        <v>50</v>
      </c>
      <c r="I305" s="137"/>
      <c r="J305" s="138">
        <f>ROUND(I305*H305,2)</f>
        <v>0</v>
      </c>
      <c r="K305" s="134" t="s">
        <v>1251</v>
      </c>
      <c r="L305" s="33"/>
      <c r="M305" s="139" t="s">
        <v>19</v>
      </c>
      <c r="N305" s="140" t="s">
        <v>40</v>
      </c>
      <c r="P305" s="141">
        <f>O305*H305</f>
        <v>0</v>
      </c>
      <c r="Q305" s="141">
        <v>0</v>
      </c>
      <c r="R305" s="141">
        <f>Q305*H305</f>
        <v>0</v>
      </c>
      <c r="S305" s="141">
        <v>5.0000000000000001E-4</v>
      </c>
      <c r="T305" s="142">
        <f>S305*H305</f>
        <v>2.5000000000000001E-2</v>
      </c>
      <c r="AR305" s="143" t="s">
        <v>167</v>
      </c>
      <c r="AT305" s="143" t="s">
        <v>162</v>
      </c>
      <c r="AU305" s="143" t="s">
        <v>79</v>
      </c>
      <c r="AY305" s="18" t="s">
        <v>160</v>
      </c>
      <c r="BE305" s="144">
        <f>IF(N305="základní",J305,0)</f>
        <v>0</v>
      </c>
      <c r="BF305" s="144">
        <f>IF(N305="snížená",J305,0)</f>
        <v>0</v>
      </c>
      <c r="BG305" s="144">
        <f>IF(N305="zákl. přenesená",J305,0)</f>
        <v>0</v>
      </c>
      <c r="BH305" s="144">
        <f>IF(N305="sníž. přenesená",J305,0)</f>
        <v>0</v>
      </c>
      <c r="BI305" s="144">
        <f>IF(N305="nulová",J305,0)</f>
        <v>0</v>
      </c>
      <c r="BJ305" s="18" t="s">
        <v>77</v>
      </c>
      <c r="BK305" s="144">
        <f>ROUND(I305*H305,2)</f>
        <v>0</v>
      </c>
      <c r="BL305" s="18" t="s">
        <v>167</v>
      </c>
      <c r="BM305" s="143" t="s">
        <v>1544</v>
      </c>
    </row>
    <row r="306" spans="2:65" s="1" customFormat="1" ht="11.25">
      <c r="B306" s="33"/>
      <c r="D306" s="145" t="s">
        <v>169</v>
      </c>
      <c r="F306" s="146" t="s">
        <v>1545</v>
      </c>
      <c r="I306" s="147"/>
      <c r="L306" s="33"/>
      <c r="M306" s="148"/>
      <c r="T306" s="54"/>
      <c r="AT306" s="18" t="s">
        <v>169</v>
      </c>
      <c r="AU306" s="18" t="s">
        <v>79</v>
      </c>
    </row>
    <row r="307" spans="2:65" s="1" customFormat="1" ht="11.25">
      <c r="B307" s="33"/>
      <c r="D307" s="193" t="s">
        <v>1254</v>
      </c>
      <c r="F307" s="194" t="s">
        <v>1546</v>
      </c>
      <c r="I307" s="147"/>
      <c r="L307" s="33"/>
      <c r="M307" s="148"/>
      <c r="T307" s="54"/>
      <c r="AT307" s="18" t="s">
        <v>1254</v>
      </c>
      <c r="AU307" s="18" t="s">
        <v>79</v>
      </c>
    </row>
    <row r="308" spans="2:65" s="15" customFormat="1" ht="11.25">
      <c r="B308" s="180"/>
      <c r="D308" s="145" t="s">
        <v>171</v>
      </c>
      <c r="E308" s="181" t="s">
        <v>19</v>
      </c>
      <c r="F308" s="182" t="s">
        <v>1547</v>
      </c>
      <c r="H308" s="181" t="s">
        <v>19</v>
      </c>
      <c r="I308" s="183"/>
      <c r="L308" s="180"/>
      <c r="M308" s="184"/>
      <c r="T308" s="185"/>
      <c r="AT308" s="181" t="s">
        <v>171</v>
      </c>
      <c r="AU308" s="181" t="s">
        <v>79</v>
      </c>
      <c r="AV308" s="15" t="s">
        <v>77</v>
      </c>
      <c r="AW308" s="15" t="s">
        <v>31</v>
      </c>
      <c r="AX308" s="15" t="s">
        <v>69</v>
      </c>
      <c r="AY308" s="181" t="s">
        <v>160</v>
      </c>
    </row>
    <row r="309" spans="2:65" s="12" customFormat="1" ht="11.25">
      <c r="B309" s="149"/>
      <c r="D309" s="145" t="s">
        <v>171</v>
      </c>
      <c r="E309" s="150" t="s">
        <v>19</v>
      </c>
      <c r="F309" s="151" t="s">
        <v>473</v>
      </c>
      <c r="H309" s="152">
        <v>50</v>
      </c>
      <c r="I309" s="153"/>
      <c r="L309" s="149"/>
      <c r="M309" s="154"/>
      <c r="T309" s="155"/>
      <c r="AT309" s="150" t="s">
        <v>171</v>
      </c>
      <c r="AU309" s="150" t="s">
        <v>79</v>
      </c>
      <c r="AV309" s="12" t="s">
        <v>79</v>
      </c>
      <c r="AW309" s="12" t="s">
        <v>31</v>
      </c>
      <c r="AX309" s="12" t="s">
        <v>77</v>
      </c>
      <c r="AY309" s="150" t="s">
        <v>160</v>
      </c>
    </row>
    <row r="310" spans="2:65" s="1" customFormat="1" ht="16.5" customHeight="1">
      <c r="B310" s="33"/>
      <c r="C310" s="132" t="s">
        <v>480</v>
      </c>
      <c r="D310" s="132" t="s">
        <v>162</v>
      </c>
      <c r="E310" s="133" t="s">
        <v>1548</v>
      </c>
      <c r="F310" s="134" t="s">
        <v>1549</v>
      </c>
      <c r="G310" s="135" t="s">
        <v>165</v>
      </c>
      <c r="H310" s="136">
        <v>161.28</v>
      </c>
      <c r="I310" s="137"/>
      <c r="J310" s="138">
        <f>ROUND(I310*H310,2)</f>
        <v>0</v>
      </c>
      <c r="K310" s="134" t="s">
        <v>1251</v>
      </c>
      <c r="L310" s="33"/>
      <c r="M310" s="139" t="s">
        <v>19</v>
      </c>
      <c r="N310" s="140" t="s">
        <v>40</v>
      </c>
      <c r="P310" s="141">
        <f>O310*H310</f>
        <v>0</v>
      </c>
      <c r="Q310" s="141">
        <v>0</v>
      </c>
      <c r="R310" s="141">
        <f>Q310*H310</f>
        <v>0</v>
      </c>
      <c r="S310" s="141">
        <v>0</v>
      </c>
      <c r="T310" s="142">
        <f>S310*H310</f>
        <v>0</v>
      </c>
      <c r="AR310" s="143" t="s">
        <v>167</v>
      </c>
      <c r="AT310" s="143" t="s">
        <v>162</v>
      </c>
      <c r="AU310" s="143" t="s">
        <v>79</v>
      </c>
      <c r="AY310" s="18" t="s">
        <v>160</v>
      </c>
      <c r="BE310" s="144">
        <f>IF(N310="základní",J310,0)</f>
        <v>0</v>
      </c>
      <c r="BF310" s="144">
        <f>IF(N310="snížená",J310,0)</f>
        <v>0</v>
      </c>
      <c r="BG310" s="144">
        <f>IF(N310="zákl. přenesená",J310,0)</f>
        <v>0</v>
      </c>
      <c r="BH310" s="144">
        <f>IF(N310="sníž. přenesená",J310,0)</f>
        <v>0</v>
      </c>
      <c r="BI310" s="144">
        <f>IF(N310="nulová",J310,0)</f>
        <v>0</v>
      </c>
      <c r="BJ310" s="18" t="s">
        <v>77</v>
      </c>
      <c r="BK310" s="144">
        <f>ROUND(I310*H310,2)</f>
        <v>0</v>
      </c>
      <c r="BL310" s="18" t="s">
        <v>167</v>
      </c>
      <c r="BM310" s="143" t="s">
        <v>1550</v>
      </c>
    </row>
    <row r="311" spans="2:65" s="1" customFormat="1" ht="11.25">
      <c r="B311" s="33"/>
      <c r="D311" s="145" t="s">
        <v>169</v>
      </c>
      <c r="F311" s="146" t="s">
        <v>1551</v>
      </c>
      <c r="I311" s="147"/>
      <c r="L311" s="33"/>
      <c r="M311" s="148"/>
      <c r="T311" s="54"/>
      <c r="AT311" s="18" t="s">
        <v>169</v>
      </c>
      <c r="AU311" s="18" t="s">
        <v>79</v>
      </c>
    </row>
    <row r="312" spans="2:65" s="1" customFormat="1" ht="11.25">
      <c r="B312" s="33"/>
      <c r="D312" s="193" t="s">
        <v>1254</v>
      </c>
      <c r="F312" s="194" t="s">
        <v>1552</v>
      </c>
      <c r="I312" s="147"/>
      <c r="L312" s="33"/>
      <c r="M312" s="148"/>
      <c r="T312" s="54"/>
      <c r="AT312" s="18" t="s">
        <v>1254</v>
      </c>
      <c r="AU312" s="18" t="s">
        <v>79</v>
      </c>
    </row>
    <row r="313" spans="2:65" s="15" customFormat="1" ht="11.25">
      <c r="B313" s="180"/>
      <c r="D313" s="145" t="s">
        <v>171</v>
      </c>
      <c r="E313" s="181" t="s">
        <v>19</v>
      </c>
      <c r="F313" s="182" t="s">
        <v>1553</v>
      </c>
      <c r="H313" s="181" t="s">
        <v>19</v>
      </c>
      <c r="I313" s="183"/>
      <c r="L313" s="180"/>
      <c r="M313" s="184"/>
      <c r="T313" s="185"/>
      <c r="AT313" s="181" t="s">
        <v>171</v>
      </c>
      <c r="AU313" s="181" t="s">
        <v>79</v>
      </c>
      <c r="AV313" s="15" t="s">
        <v>77</v>
      </c>
      <c r="AW313" s="15" t="s">
        <v>31</v>
      </c>
      <c r="AX313" s="15" t="s">
        <v>69</v>
      </c>
      <c r="AY313" s="181" t="s">
        <v>160</v>
      </c>
    </row>
    <row r="314" spans="2:65" s="12" customFormat="1" ht="11.25">
      <c r="B314" s="149"/>
      <c r="D314" s="145" t="s">
        <v>171</v>
      </c>
      <c r="E314" s="150" t="s">
        <v>19</v>
      </c>
      <c r="F314" s="151" t="s">
        <v>1554</v>
      </c>
      <c r="H314" s="152">
        <v>102.4</v>
      </c>
      <c r="I314" s="153"/>
      <c r="L314" s="149"/>
      <c r="M314" s="154"/>
      <c r="T314" s="155"/>
      <c r="AT314" s="150" t="s">
        <v>171</v>
      </c>
      <c r="AU314" s="150" t="s">
        <v>79</v>
      </c>
      <c r="AV314" s="12" t="s">
        <v>79</v>
      </c>
      <c r="AW314" s="12" t="s">
        <v>31</v>
      </c>
      <c r="AX314" s="12" t="s">
        <v>69</v>
      </c>
      <c r="AY314" s="150" t="s">
        <v>160</v>
      </c>
    </row>
    <row r="315" spans="2:65" s="15" customFormat="1" ht="11.25">
      <c r="B315" s="180"/>
      <c r="D315" s="145" t="s">
        <v>171</v>
      </c>
      <c r="E315" s="181" t="s">
        <v>19</v>
      </c>
      <c r="F315" s="182" t="s">
        <v>1555</v>
      </c>
      <c r="H315" s="181" t="s">
        <v>19</v>
      </c>
      <c r="I315" s="183"/>
      <c r="L315" s="180"/>
      <c r="M315" s="184"/>
      <c r="T315" s="185"/>
      <c r="AT315" s="181" t="s">
        <v>171</v>
      </c>
      <c r="AU315" s="181" t="s">
        <v>79</v>
      </c>
      <c r="AV315" s="15" t="s">
        <v>77</v>
      </c>
      <c r="AW315" s="15" t="s">
        <v>31</v>
      </c>
      <c r="AX315" s="15" t="s">
        <v>69</v>
      </c>
      <c r="AY315" s="181" t="s">
        <v>160</v>
      </c>
    </row>
    <row r="316" spans="2:65" s="12" customFormat="1" ht="11.25">
      <c r="B316" s="149"/>
      <c r="D316" s="145" t="s">
        <v>171</v>
      </c>
      <c r="E316" s="150" t="s">
        <v>19</v>
      </c>
      <c r="F316" s="151" t="s">
        <v>1556</v>
      </c>
      <c r="H316" s="152">
        <v>58.88</v>
      </c>
      <c r="I316" s="153"/>
      <c r="L316" s="149"/>
      <c r="M316" s="154"/>
      <c r="T316" s="155"/>
      <c r="AT316" s="150" t="s">
        <v>171</v>
      </c>
      <c r="AU316" s="150" t="s">
        <v>79</v>
      </c>
      <c r="AV316" s="12" t="s">
        <v>79</v>
      </c>
      <c r="AW316" s="12" t="s">
        <v>31</v>
      </c>
      <c r="AX316" s="12" t="s">
        <v>69</v>
      </c>
      <c r="AY316" s="150" t="s">
        <v>160</v>
      </c>
    </row>
    <row r="317" spans="2:65" s="13" customFormat="1" ht="11.25">
      <c r="B317" s="156"/>
      <c r="D317" s="145" t="s">
        <v>171</v>
      </c>
      <c r="E317" s="157" t="s">
        <v>19</v>
      </c>
      <c r="F317" s="158" t="s">
        <v>184</v>
      </c>
      <c r="H317" s="159">
        <v>161.28</v>
      </c>
      <c r="I317" s="160"/>
      <c r="L317" s="156"/>
      <c r="M317" s="161"/>
      <c r="T317" s="162"/>
      <c r="AT317" s="157" t="s">
        <v>171</v>
      </c>
      <c r="AU317" s="157" t="s">
        <v>79</v>
      </c>
      <c r="AV317" s="13" t="s">
        <v>167</v>
      </c>
      <c r="AW317" s="13" t="s">
        <v>31</v>
      </c>
      <c r="AX317" s="13" t="s">
        <v>77</v>
      </c>
      <c r="AY317" s="157" t="s">
        <v>160</v>
      </c>
    </row>
    <row r="318" spans="2:65" s="1" customFormat="1" ht="24.2" customHeight="1">
      <c r="B318" s="33"/>
      <c r="C318" s="132" t="s">
        <v>484</v>
      </c>
      <c r="D318" s="132" t="s">
        <v>162</v>
      </c>
      <c r="E318" s="133" t="s">
        <v>1557</v>
      </c>
      <c r="F318" s="134" t="s">
        <v>1558</v>
      </c>
      <c r="G318" s="135" t="s">
        <v>165</v>
      </c>
      <c r="H318" s="136">
        <v>9676.7999999999993</v>
      </c>
      <c r="I318" s="137"/>
      <c r="J318" s="138">
        <f>ROUND(I318*H318,2)</f>
        <v>0</v>
      </c>
      <c r="K318" s="134" t="s">
        <v>1251</v>
      </c>
      <c r="L318" s="33"/>
      <c r="M318" s="139" t="s">
        <v>19</v>
      </c>
      <c r="N318" s="140" t="s">
        <v>40</v>
      </c>
      <c r="P318" s="141">
        <f>O318*H318</f>
        <v>0</v>
      </c>
      <c r="Q318" s="141">
        <v>0</v>
      </c>
      <c r="R318" s="141">
        <f>Q318*H318</f>
        <v>0</v>
      </c>
      <c r="S318" s="141">
        <v>0</v>
      </c>
      <c r="T318" s="142">
        <f>S318*H318</f>
        <v>0</v>
      </c>
      <c r="AR318" s="143" t="s">
        <v>167</v>
      </c>
      <c r="AT318" s="143" t="s">
        <v>162</v>
      </c>
      <c r="AU318" s="143" t="s">
        <v>79</v>
      </c>
      <c r="AY318" s="18" t="s">
        <v>160</v>
      </c>
      <c r="BE318" s="144">
        <f>IF(N318="základní",J318,0)</f>
        <v>0</v>
      </c>
      <c r="BF318" s="144">
        <f>IF(N318="snížená",J318,0)</f>
        <v>0</v>
      </c>
      <c r="BG318" s="144">
        <f>IF(N318="zákl. přenesená",J318,0)</f>
        <v>0</v>
      </c>
      <c r="BH318" s="144">
        <f>IF(N318="sníž. přenesená",J318,0)</f>
        <v>0</v>
      </c>
      <c r="BI318" s="144">
        <f>IF(N318="nulová",J318,0)</f>
        <v>0</v>
      </c>
      <c r="BJ318" s="18" t="s">
        <v>77</v>
      </c>
      <c r="BK318" s="144">
        <f>ROUND(I318*H318,2)</f>
        <v>0</v>
      </c>
      <c r="BL318" s="18" t="s">
        <v>167</v>
      </c>
      <c r="BM318" s="143" t="s">
        <v>1559</v>
      </c>
    </row>
    <row r="319" spans="2:65" s="1" customFormat="1" ht="19.5">
      <c r="B319" s="33"/>
      <c r="D319" s="145" t="s">
        <v>169</v>
      </c>
      <c r="F319" s="146" t="s">
        <v>1560</v>
      </c>
      <c r="I319" s="147"/>
      <c r="L319" s="33"/>
      <c r="M319" s="148"/>
      <c r="T319" s="54"/>
      <c r="AT319" s="18" t="s">
        <v>169</v>
      </c>
      <c r="AU319" s="18" t="s">
        <v>79</v>
      </c>
    </row>
    <row r="320" spans="2:65" s="1" customFormat="1" ht="11.25">
      <c r="B320" s="33"/>
      <c r="D320" s="193" t="s">
        <v>1254</v>
      </c>
      <c r="F320" s="194" t="s">
        <v>1561</v>
      </c>
      <c r="I320" s="147"/>
      <c r="L320" s="33"/>
      <c r="M320" s="148"/>
      <c r="T320" s="54"/>
      <c r="AT320" s="18" t="s">
        <v>1254</v>
      </c>
      <c r="AU320" s="18" t="s">
        <v>79</v>
      </c>
    </row>
    <row r="321" spans="2:65" s="15" customFormat="1" ht="11.25">
      <c r="B321" s="180"/>
      <c r="D321" s="145" t="s">
        <v>171</v>
      </c>
      <c r="E321" s="181" t="s">
        <v>19</v>
      </c>
      <c r="F321" s="182" t="s">
        <v>1562</v>
      </c>
      <c r="H321" s="181" t="s">
        <v>19</v>
      </c>
      <c r="I321" s="183"/>
      <c r="L321" s="180"/>
      <c r="M321" s="184"/>
      <c r="T321" s="185"/>
      <c r="AT321" s="181" t="s">
        <v>171</v>
      </c>
      <c r="AU321" s="181" t="s">
        <v>79</v>
      </c>
      <c r="AV321" s="15" t="s">
        <v>77</v>
      </c>
      <c r="AW321" s="15" t="s">
        <v>31</v>
      </c>
      <c r="AX321" s="15" t="s">
        <v>69</v>
      </c>
      <c r="AY321" s="181" t="s">
        <v>160</v>
      </c>
    </row>
    <row r="322" spans="2:65" s="12" customFormat="1" ht="11.25">
      <c r="B322" s="149"/>
      <c r="D322" s="145" t="s">
        <v>171</v>
      </c>
      <c r="E322" s="150" t="s">
        <v>19</v>
      </c>
      <c r="F322" s="151" t="s">
        <v>1563</v>
      </c>
      <c r="H322" s="152">
        <v>9676.7999999999993</v>
      </c>
      <c r="I322" s="153"/>
      <c r="L322" s="149"/>
      <c r="M322" s="154"/>
      <c r="T322" s="155"/>
      <c r="AT322" s="150" t="s">
        <v>171</v>
      </c>
      <c r="AU322" s="150" t="s">
        <v>79</v>
      </c>
      <c r="AV322" s="12" t="s">
        <v>79</v>
      </c>
      <c r="AW322" s="12" t="s">
        <v>31</v>
      </c>
      <c r="AX322" s="12" t="s">
        <v>77</v>
      </c>
      <c r="AY322" s="150" t="s">
        <v>160</v>
      </c>
    </row>
    <row r="323" spans="2:65" s="1" customFormat="1" ht="21.75" customHeight="1">
      <c r="B323" s="33"/>
      <c r="C323" s="132" t="s">
        <v>489</v>
      </c>
      <c r="D323" s="132" t="s">
        <v>162</v>
      </c>
      <c r="E323" s="133" t="s">
        <v>1564</v>
      </c>
      <c r="F323" s="134" t="s">
        <v>1565</v>
      </c>
      <c r="G323" s="135" t="s">
        <v>165</v>
      </c>
      <c r="H323" s="136">
        <v>161.28</v>
      </c>
      <c r="I323" s="137"/>
      <c r="J323" s="138">
        <f>ROUND(I323*H323,2)</f>
        <v>0</v>
      </c>
      <c r="K323" s="134" t="s">
        <v>1251</v>
      </c>
      <c r="L323" s="33"/>
      <c r="M323" s="139" t="s">
        <v>19</v>
      </c>
      <c r="N323" s="140" t="s">
        <v>40</v>
      </c>
      <c r="P323" s="141">
        <f>O323*H323</f>
        <v>0</v>
      </c>
      <c r="Q323" s="141">
        <v>0</v>
      </c>
      <c r="R323" s="141">
        <f>Q323*H323</f>
        <v>0</v>
      </c>
      <c r="S323" s="141">
        <v>0</v>
      </c>
      <c r="T323" s="142">
        <f>S323*H323</f>
        <v>0</v>
      </c>
      <c r="AR323" s="143" t="s">
        <v>167</v>
      </c>
      <c r="AT323" s="143" t="s">
        <v>162</v>
      </c>
      <c r="AU323" s="143" t="s">
        <v>79</v>
      </c>
      <c r="AY323" s="18" t="s">
        <v>160</v>
      </c>
      <c r="BE323" s="144">
        <f>IF(N323="základní",J323,0)</f>
        <v>0</v>
      </c>
      <c r="BF323" s="144">
        <f>IF(N323="snížená",J323,0)</f>
        <v>0</v>
      </c>
      <c r="BG323" s="144">
        <f>IF(N323="zákl. přenesená",J323,0)</f>
        <v>0</v>
      </c>
      <c r="BH323" s="144">
        <f>IF(N323="sníž. přenesená",J323,0)</f>
        <v>0</v>
      </c>
      <c r="BI323" s="144">
        <f>IF(N323="nulová",J323,0)</f>
        <v>0</v>
      </c>
      <c r="BJ323" s="18" t="s">
        <v>77</v>
      </c>
      <c r="BK323" s="144">
        <f>ROUND(I323*H323,2)</f>
        <v>0</v>
      </c>
      <c r="BL323" s="18" t="s">
        <v>167</v>
      </c>
      <c r="BM323" s="143" t="s">
        <v>1566</v>
      </c>
    </row>
    <row r="324" spans="2:65" s="1" customFormat="1" ht="11.25">
      <c r="B324" s="33"/>
      <c r="D324" s="145" t="s">
        <v>169</v>
      </c>
      <c r="F324" s="146" t="s">
        <v>1567</v>
      </c>
      <c r="I324" s="147"/>
      <c r="L324" s="33"/>
      <c r="M324" s="148"/>
      <c r="T324" s="54"/>
      <c r="AT324" s="18" t="s">
        <v>169</v>
      </c>
      <c r="AU324" s="18" t="s">
        <v>79</v>
      </c>
    </row>
    <row r="325" spans="2:65" s="1" customFormat="1" ht="11.25">
      <c r="B325" s="33"/>
      <c r="D325" s="193" t="s">
        <v>1254</v>
      </c>
      <c r="F325" s="194" t="s">
        <v>1568</v>
      </c>
      <c r="I325" s="147"/>
      <c r="L325" s="33"/>
      <c r="M325" s="148"/>
      <c r="T325" s="54"/>
      <c r="AT325" s="18" t="s">
        <v>1254</v>
      </c>
      <c r="AU325" s="18" t="s">
        <v>79</v>
      </c>
    </row>
    <row r="326" spans="2:65" s="1" customFormat="1" ht="16.5" customHeight="1">
      <c r="B326" s="33"/>
      <c r="C326" s="132" t="s">
        <v>495</v>
      </c>
      <c r="D326" s="132" t="s">
        <v>162</v>
      </c>
      <c r="E326" s="133" t="s">
        <v>1569</v>
      </c>
      <c r="F326" s="134" t="s">
        <v>1570</v>
      </c>
      <c r="G326" s="135" t="s">
        <v>165</v>
      </c>
      <c r="H326" s="136">
        <v>41.183999999999997</v>
      </c>
      <c r="I326" s="137"/>
      <c r="J326" s="138">
        <f>ROUND(I326*H326,2)</f>
        <v>0</v>
      </c>
      <c r="K326" s="134" t="s">
        <v>1251</v>
      </c>
      <c r="L326" s="33"/>
      <c r="M326" s="139" t="s">
        <v>19</v>
      </c>
      <c r="N326" s="140" t="s">
        <v>40</v>
      </c>
      <c r="P326" s="141">
        <f>O326*H326</f>
        <v>0</v>
      </c>
      <c r="Q326" s="141">
        <v>8.8000000000000003E-4</v>
      </c>
      <c r="R326" s="141">
        <f>Q326*H326</f>
        <v>3.6241919999999997E-2</v>
      </c>
      <c r="S326" s="141">
        <v>0</v>
      </c>
      <c r="T326" s="142">
        <f>S326*H326</f>
        <v>0</v>
      </c>
      <c r="AR326" s="143" t="s">
        <v>167</v>
      </c>
      <c r="AT326" s="143" t="s">
        <v>162</v>
      </c>
      <c r="AU326" s="143" t="s">
        <v>79</v>
      </c>
      <c r="AY326" s="18" t="s">
        <v>160</v>
      </c>
      <c r="BE326" s="144">
        <f>IF(N326="základní",J326,0)</f>
        <v>0</v>
      </c>
      <c r="BF326" s="144">
        <f>IF(N326="snížená",J326,0)</f>
        <v>0</v>
      </c>
      <c r="BG326" s="144">
        <f>IF(N326="zákl. přenesená",J326,0)</f>
        <v>0</v>
      </c>
      <c r="BH326" s="144">
        <f>IF(N326="sníž. přenesená",J326,0)</f>
        <v>0</v>
      </c>
      <c r="BI326" s="144">
        <f>IF(N326="nulová",J326,0)</f>
        <v>0</v>
      </c>
      <c r="BJ326" s="18" t="s">
        <v>77</v>
      </c>
      <c r="BK326" s="144">
        <f>ROUND(I326*H326,2)</f>
        <v>0</v>
      </c>
      <c r="BL326" s="18" t="s">
        <v>167</v>
      </c>
      <c r="BM326" s="143" t="s">
        <v>1571</v>
      </c>
    </row>
    <row r="327" spans="2:65" s="1" customFormat="1" ht="11.25">
      <c r="B327" s="33"/>
      <c r="D327" s="145" t="s">
        <v>169</v>
      </c>
      <c r="F327" s="146" t="s">
        <v>1572</v>
      </c>
      <c r="I327" s="147"/>
      <c r="L327" s="33"/>
      <c r="M327" s="148"/>
      <c r="T327" s="54"/>
      <c r="AT327" s="18" t="s">
        <v>169</v>
      </c>
      <c r="AU327" s="18" t="s">
        <v>79</v>
      </c>
    </row>
    <row r="328" spans="2:65" s="1" customFormat="1" ht="11.25">
      <c r="B328" s="33"/>
      <c r="D328" s="193" t="s">
        <v>1254</v>
      </c>
      <c r="F328" s="194" t="s">
        <v>1573</v>
      </c>
      <c r="I328" s="147"/>
      <c r="L328" s="33"/>
      <c r="M328" s="148"/>
      <c r="T328" s="54"/>
      <c r="AT328" s="18" t="s">
        <v>1254</v>
      </c>
      <c r="AU328" s="18" t="s">
        <v>79</v>
      </c>
    </row>
    <row r="329" spans="2:65" s="15" customFormat="1" ht="11.25">
      <c r="B329" s="180"/>
      <c r="D329" s="145" t="s">
        <v>171</v>
      </c>
      <c r="E329" s="181" t="s">
        <v>19</v>
      </c>
      <c r="F329" s="182" t="s">
        <v>1574</v>
      </c>
      <c r="H329" s="181" t="s">
        <v>19</v>
      </c>
      <c r="I329" s="183"/>
      <c r="L329" s="180"/>
      <c r="M329" s="184"/>
      <c r="T329" s="185"/>
      <c r="AT329" s="181" t="s">
        <v>171</v>
      </c>
      <c r="AU329" s="181" t="s">
        <v>79</v>
      </c>
      <c r="AV329" s="15" t="s">
        <v>77</v>
      </c>
      <c r="AW329" s="15" t="s">
        <v>31</v>
      </c>
      <c r="AX329" s="15" t="s">
        <v>69</v>
      </c>
      <c r="AY329" s="181" t="s">
        <v>160</v>
      </c>
    </row>
    <row r="330" spans="2:65" s="12" customFormat="1" ht="11.25">
      <c r="B330" s="149"/>
      <c r="D330" s="145" t="s">
        <v>171</v>
      </c>
      <c r="E330" s="150" t="s">
        <v>19</v>
      </c>
      <c r="F330" s="151" t="s">
        <v>1575</v>
      </c>
      <c r="H330" s="152">
        <v>41.183999999999997</v>
      </c>
      <c r="I330" s="153"/>
      <c r="L330" s="149"/>
      <c r="M330" s="154"/>
      <c r="T330" s="155"/>
      <c r="AT330" s="150" t="s">
        <v>171</v>
      </c>
      <c r="AU330" s="150" t="s">
        <v>79</v>
      </c>
      <c r="AV330" s="12" t="s">
        <v>79</v>
      </c>
      <c r="AW330" s="12" t="s">
        <v>31</v>
      </c>
      <c r="AX330" s="12" t="s">
        <v>77</v>
      </c>
      <c r="AY330" s="150" t="s">
        <v>160</v>
      </c>
    </row>
    <row r="331" spans="2:65" s="1" customFormat="1" ht="16.5" customHeight="1">
      <c r="B331" s="33"/>
      <c r="C331" s="132" t="s">
        <v>500</v>
      </c>
      <c r="D331" s="132" t="s">
        <v>162</v>
      </c>
      <c r="E331" s="133" t="s">
        <v>1576</v>
      </c>
      <c r="F331" s="134" t="s">
        <v>1577</v>
      </c>
      <c r="G331" s="135" t="s">
        <v>165</v>
      </c>
      <c r="H331" s="136">
        <v>41.183999999999997</v>
      </c>
      <c r="I331" s="137"/>
      <c r="J331" s="138">
        <f>ROUND(I331*H331,2)</f>
        <v>0</v>
      </c>
      <c r="K331" s="134" t="s">
        <v>1251</v>
      </c>
      <c r="L331" s="33"/>
      <c r="M331" s="139" t="s">
        <v>19</v>
      </c>
      <c r="N331" s="140" t="s">
        <v>40</v>
      </c>
      <c r="P331" s="141">
        <f>O331*H331</f>
        <v>0</v>
      </c>
      <c r="Q331" s="141">
        <v>0</v>
      </c>
      <c r="R331" s="141">
        <f>Q331*H331</f>
        <v>0</v>
      </c>
      <c r="S331" s="141">
        <v>0</v>
      </c>
      <c r="T331" s="142">
        <f>S331*H331</f>
        <v>0</v>
      </c>
      <c r="AR331" s="143" t="s">
        <v>167</v>
      </c>
      <c r="AT331" s="143" t="s">
        <v>162</v>
      </c>
      <c r="AU331" s="143" t="s">
        <v>79</v>
      </c>
      <c r="AY331" s="18" t="s">
        <v>160</v>
      </c>
      <c r="BE331" s="144">
        <f>IF(N331="základní",J331,0)</f>
        <v>0</v>
      </c>
      <c r="BF331" s="144">
        <f>IF(N331="snížená",J331,0)</f>
        <v>0</v>
      </c>
      <c r="BG331" s="144">
        <f>IF(N331="zákl. přenesená",J331,0)</f>
        <v>0</v>
      </c>
      <c r="BH331" s="144">
        <f>IF(N331="sníž. přenesená",J331,0)</f>
        <v>0</v>
      </c>
      <c r="BI331" s="144">
        <f>IF(N331="nulová",J331,0)</f>
        <v>0</v>
      </c>
      <c r="BJ331" s="18" t="s">
        <v>77</v>
      </c>
      <c r="BK331" s="144">
        <f>ROUND(I331*H331,2)</f>
        <v>0</v>
      </c>
      <c r="BL331" s="18" t="s">
        <v>167</v>
      </c>
      <c r="BM331" s="143" t="s">
        <v>1578</v>
      </c>
    </row>
    <row r="332" spans="2:65" s="1" customFormat="1" ht="11.25">
      <c r="B332" s="33"/>
      <c r="D332" s="145" t="s">
        <v>169</v>
      </c>
      <c r="F332" s="146" t="s">
        <v>1579</v>
      </c>
      <c r="I332" s="147"/>
      <c r="L332" s="33"/>
      <c r="M332" s="148"/>
      <c r="T332" s="54"/>
      <c r="AT332" s="18" t="s">
        <v>169</v>
      </c>
      <c r="AU332" s="18" t="s">
        <v>79</v>
      </c>
    </row>
    <row r="333" spans="2:65" s="1" customFormat="1" ht="11.25">
      <c r="B333" s="33"/>
      <c r="D333" s="193" t="s">
        <v>1254</v>
      </c>
      <c r="F333" s="194" t="s">
        <v>1580</v>
      </c>
      <c r="I333" s="147"/>
      <c r="L333" s="33"/>
      <c r="M333" s="148"/>
      <c r="T333" s="54"/>
      <c r="AT333" s="18" t="s">
        <v>1254</v>
      </c>
      <c r="AU333" s="18" t="s">
        <v>79</v>
      </c>
    </row>
    <row r="334" spans="2:65" s="1" customFormat="1" ht="16.5" customHeight="1">
      <c r="B334" s="33"/>
      <c r="C334" s="132" t="s">
        <v>504</v>
      </c>
      <c r="D334" s="132" t="s">
        <v>162</v>
      </c>
      <c r="E334" s="133" t="s">
        <v>1581</v>
      </c>
      <c r="F334" s="134" t="s">
        <v>1582</v>
      </c>
      <c r="G334" s="135" t="s">
        <v>165</v>
      </c>
      <c r="H334" s="136">
        <v>82.367999999999995</v>
      </c>
      <c r="I334" s="137"/>
      <c r="J334" s="138">
        <f>ROUND(I334*H334,2)</f>
        <v>0</v>
      </c>
      <c r="K334" s="134" t="s">
        <v>1251</v>
      </c>
      <c r="L334" s="33"/>
      <c r="M334" s="139" t="s">
        <v>19</v>
      </c>
      <c r="N334" s="140" t="s">
        <v>40</v>
      </c>
      <c r="P334" s="141">
        <f>O334*H334</f>
        <v>0</v>
      </c>
      <c r="Q334" s="141">
        <v>0</v>
      </c>
      <c r="R334" s="141">
        <f>Q334*H334</f>
        <v>0</v>
      </c>
      <c r="S334" s="141">
        <v>0</v>
      </c>
      <c r="T334" s="142">
        <f>S334*H334</f>
        <v>0</v>
      </c>
      <c r="AR334" s="143" t="s">
        <v>167</v>
      </c>
      <c r="AT334" s="143" t="s">
        <v>162</v>
      </c>
      <c r="AU334" s="143" t="s">
        <v>79</v>
      </c>
      <c r="AY334" s="18" t="s">
        <v>160</v>
      </c>
      <c r="BE334" s="144">
        <f>IF(N334="základní",J334,0)</f>
        <v>0</v>
      </c>
      <c r="BF334" s="144">
        <f>IF(N334="snížená",J334,0)</f>
        <v>0</v>
      </c>
      <c r="BG334" s="144">
        <f>IF(N334="zákl. přenesená",J334,0)</f>
        <v>0</v>
      </c>
      <c r="BH334" s="144">
        <f>IF(N334="sníž. přenesená",J334,0)</f>
        <v>0</v>
      </c>
      <c r="BI334" s="144">
        <f>IF(N334="nulová",J334,0)</f>
        <v>0</v>
      </c>
      <c r="BJ334" s="18" t="s">
        <v>77</v>
      </c>
      <c r="BK334" s="144">
        <f>ROUND(I334*H334,2)</f>
        <v>0</v>
      </c>
      <c r="BL334" s="18" t="s">
        <v>167</v>
      </c>
      <c r="BM334" s="143" t="s">
        <v>1583</v>
      </c>
    </row>
    <row r="335" spans="2:65" s="1" customFormat="1" ht="11.25">
      <c r="B335" s="33"/>
      <c r="D335" s="145" t="s">
        <v>169</v>
      </c>
      <c r="F335" s="146" t="s">
        <v>1584</v>
      </c>
      <c r="I335" s="147"/>
      <c r="L335" s="33"/>
      <c r="M335" s="148"/>
      <c r="T335" s="54"/>
      <c r="AT335" s="18" t="s">
        <v>169</v>
      </c>
      <c r="AU335" s="18" t="s">
        <v>79</v>
      </c>
    </row>
    <row r="336" spans="2:65" s="1" customFormat="1" ht="11.25">
      <c r="B336" s="33"/>
      <c r="D336" s="193" t="s">
        <v>1254</v>
      </c>
      <c r="F336" s="194" t="s">
        <v>1585</v>
      </c>
      <c r="I336" s="147"/>
      <c r="L336" s="33"/>
      <c r="M336" s="148"/>
      <c r="T336" s="54"/>
      <c r="AT336" s="18" t="s">
        <v>1254</v>
      </c>
      <c r="AU336" s="18" t="s">
        <v>79</v>
      </c>
    </row>
    <row r="337" spans="2:65" s="15" customFormat="1" ht="11.25">
      <c r="B337" s="180"/>
      <c r="D337" s="145" t="s">
        <v>171</v>
      </c>
      <c r="E337" s="181" t="s">
        <v>19</v>
      </c>
      <c r="F337" s="182" t="s">
        <v>1562</v>
      </c>
      <c r="H337" s="181" t="s">
        <v>19</v>
      </c>
      <c r="I337" s="183"/>
      <c r="L337" s="180"/>
      <c r="M337" s="184"/>
      <c r="T337" s="185"/>
      <c r="AT337" s="181" t="s">
        <v>171</v>
      </c>
      <c r="AU337" s="181" t="s">
        <v>79</v>
      </c>
      <c r="AV337" s="15" t="s">
        <v>77</v>
      </c>
      <c r="AW337" s="15" t="s">
        <v>31</v>
      </c>
      <c r="AX337" s="15" t="s">
        <v>69</v>
      </c>
      <c r="AY337" s="181" t="s">
        <v>160</v>
      </c>
    </row>
    <row r="338" spans="2:65" s="12" customFormat="1" ht="11.25">
      <c r="B338" s="149"/>
      <c r="D338" s="145" t="s">
        <v>171</v>
      </c>
      <c r="E338" s="150" t="s">
        <v>19</v>
      </c>
      <c r="F338" s="151" t="s">
        <v>1586</v>
      </c>
      <c r="H338" s="152">
        <v>82.367999999999995</v>
      </c>
      <c r="I338" s="153"/>
      <c r="L338" s="149"/>
      <c r="M338" s="154"/>
      <c r="T338" s="155"/>
      <c r="AT338" s="150" t="s">
        <v>171</v>
      </c>
      <c r="AU338" s="150" t="s">
        <v>79</v>
      </c>
      <c r="AV338" s="12" t="s">
        <v>79</v>
      </c>
      <c r="AW338" s="12" t="s">
        <v>31</v>
      </c>
      <c r="AX338" s="12" t="s">
        <v>77</v>
      </c>
      <c r="AY338" s="150" t="s">
        <v>160</v>
      </c>
    </row>
    <row r="339" spans="2:65" s="1" customFormat="1" ht="16.5" customHeight="1">
      <c r="B339" s="33"/>
      <c r="C339" s="132" t="s">
        <v>509</v>
      </c>
      <c r="D339" s="132" t="s">
        <v>162</v>
      </c>
      <c r="E339" s="133" t="s">
        <v>1587</v>
      </c>
      <c r="F339" s="134" t="s">
        <v>1588</v>
      </c>
      <c r="G339" s="135" t="s">
        <v>187</v>
      </c>
      <c r="H339" s="136">
        <v>12</v>
      </c>
      <c r="I339" s="137"/>
      <c r="J339" s="138">
        <f>ROUND(I339*H339,2)</f>
        <v>0</v>
      </c>
      <c r="K339" s="134" t="s">
        <v>1251</v>
      </c>
      <c r="L339" s="33"/>
      <c r="M339" s="139" t="s">
        <v>19</v>
      </c>
      <c r="N339" s="140" t="s">
        <v>40</v>
      </c>
      <c r="P339" s="141">
        <f>O339*H339</f>
        <v>0</v>
      </c>
      <c r="Q339" s="141">
        <v>8.3000000000000001E-4</v>
      </c>
      <c r="R339" s="141">
        <f>Q339*H339</f>
        <v>9.9600000000000001E-3</v>
      </c>
      <c r="S339" s="141">
        <v>0</v>
      </c>
      <c r="T339" s="142">
        <f>S339*H339</f>
        <v>0</v>
      </c>
      <c r="AR339" s="143" t="s">
        <v>167</v>
      </c>
      <c r="AT339" s="143" t="s">
        <v>162</v>
      </c>
      <c r="AU339" s="143" t="s">
        <v>79</v>
      </c>
      <c r="AY339" s="18" t="s">
        <v>160</v>
      </c>
      <c r="BE339" s="144">
        <f>IF(N339="základní",J339,0)</f>
        <v>0</v>
      </c>
      <c r="BF339" s="144">
        <f>IF(N339="snížená",J339,0)</f>
        <v>0</v>
      </c>
      <c r="BG339" s="144">
        <f>IF(N339="zákl. přenesená",J339,0)</f>
        <v>0</v>
      </c>
      <c r="BH339" s="144">
        <f>IF(N339="sníž. přenesená",J339,0)</f>
        <v>0</v>
      </c>
      <c r="BI339" s="144">
        <f>IF(N339="nulová",J339,0)</f>
        <v>0</v>
      </c>
      <c r="BJ339" s="18" t="s">
        <v>77</v>
      </c>
      <c r="BK339" s="144">
        <f>ROUND(I339*H339,2)</f>
        <v>0</v>
      </c>
      <c r="BL339" s="18" t="s">
        <v>167</v>
      </c>
      <c r="BM339" s="143" t="s">
        <v>1589</v>
      </c>
    </row>
    <row r="340" spans="2:65" s="1" customFormat="1" ht="11.25">
      <c r="B340" s="33"/>
      <c r="D340" s="145" t="s">
        <v>169</v>
      </c>
      <c r="F340" s="146" t="s">
        <v>1590</v>
      </c>
      <c r="I340" s="147"/>
      <c r="L340" s="33"/>
      <c r="M340" s="148"/>
      <c r="T340" s="54"/>
      <c r="AT340" s="18" t="s">
        <v>169</v>
      </c>
      <c r="AU340" s="18" t="s">
        <v>79</v>
      </c>
    </row>
    <row r="341" spans="2:65" s="1" customFormat="1" ht="11.25">
      <c r="B341" s="33"/>
      <c r="D341" s="193" t="s">
        <v>1254</v>
      </c>
      <c r="F341" s="194" t="s">
        <v>1591</v>
      </c>
      <c r="I341" s="147"/>
      <c r="L341" s="33"/>
      <c r="M341" s="148"/>
      <c r="T341" s="54"/>
      <c r="AT341" s="18" t="s">
        <v>1254</v>
      </c>
      <c r="AU341" s="18" t="s">
        <v>79</v>
      </c>
    </row>
    <row r="342" spans="2:65" s="15" customFormat="1" ht="11.25">
      <c r="B342" s="180"/>
      <c r="D342" s="145" t="s">
        <v>171</v>
      </c>
      <c r="E342" s="181" t="s">
        <v>19</v>
      </c>
      <c r="F342" s="182" t="s">
        <v>1574</v>
      </c>
      <c r="H342" s="181" t="s">
        <v>19</v>
      </c>
      <c r="I342" s="183"/>
      <c r="L342" s="180"/>
      <c r="M342" s="184"/>
      <c r="T342" s="185"/>
      <c r="AT342" s="181" t="s">
        <v>171</v>
      </c>
      <c r="AU342" s="181" t="s">
        <v>79</v>
      </c>
      <c r="AV342" s="15" t="s">
        <v>77</v>
      </c>
      <c r="AW342" s="15" t="s">
        <v>31</v>
      </c>
      <c r="AX342" s="15" t="s">
        <v>69</v>
      </c>
      <c r="AY342" s="181" t="s">
        <v>160</v>
      </c>
    </row>
    <row r="343" spans="2:65" s="12" customFormat="1" ht="11.25">
      <c r="B343" s="149"/>
      <c r="D343" s="145" t="s">
        <v>171</v>
      </c>
      <c r="E343" s="150" t="s">
        <v>19</v>
      </c>
      <c r="F343" s="151" t="s">
        <v>1592</v>
      </c>
      <c r="H343" s="152">
        <v>12</v>
      </c>
      <c r="I343" s="153"/>
      <c r="L343" s="149"/>
      <c r="M343" s="154"/>
      <c r="T343" s="155"/>
      <c r="AT343" s="150" t="s">
        <v>171</v>
      </c>
      <c r="AU343" s="150" t="s">
        <v>79</v>
      </c>
      <c r="AV343" s="12" t="s">
        <v>79</v>
      </c>
      <c r="AW343" s="12" t="s">
        <v>31</v>
      </c>
      <c r="AX343" s="12" t="s">
        <v>77</v>
      </c>
      <c r="AY343" s="150" t="s">
        <v>160</v>
      </c>
    </row>
    <row r="344" spans="2:65" s="1" customFormat="1" ht="16.5" customHeight="1">
      <c r="B344" s="33"/>
      <c r="C344" s="132" t="s">
        <v>515</v>
      </c>
      <c r="D344" s="132" t="s">
        <v>162</v>
      </c>
      <c r="E344" s="133" t="s">
        <v>1593</v>
      </c>
      <c r="F344" s="134" t="s">
        <v>1594</v>
      </c>
      <c r="G344" s="135" t="s">
        <v>187</v>
      </c>
      <c r="H344" s="136">
        <v>12</v>
      </c>
      <c r="I344" s="137"/>
      <c r="J344" s="138">
        <f>ROUND(I344*H344,2)</f>
        <v>0</v>
      </c>
      <c r="K344" s="134" t="s">
        <v>1251</v>
      </c>
      <c r="L344" s="33"/>
      <c r="M344" s="139" t="s">
        <v>19</v>
      </c>
      <c r="N344" s="140" t="s">
        <v>40</v>
      </c>
      <c r="P344" s="141">
        <f>O344*H344</f>
        <v>0</v>
      </c>
      <c r="Q344" s="141">
        <v>0</v>
      </c>
      <c r="R344" s="141">
        <f>Q344*H344</f>
        <v>0</v>
      </c>
      <c r="S344" s="141">
        <v>0</v>
      </c>
      <c r="T344" s="142">
        <f>S344*H344</f>
        <v>0</v>
      </c>
      <c r="AR344" s="143" t="s">
        <v>167</v>
      </c>
      <c r="AT344" s="143" t="s">
        <v>162</v>
      </c>
      <c r="AU344" s="143" t="s">
        <v>79</v>
      </c>
      <c r="AY344" s="18" t="s">
        <v>160</v>
      </c>
      <c r="BE344" s="144">
        <f>IF(N344="základní",J344,0)</f>
        <v>0</v>
      </c>
      <c r="BF344" s="144">
        <f>IF(N344="snížená",J344,0)</f>
        <v>0</v>
      </c>
      <c r="BG344" s="144">
        <f>IF(N344="zákl. přenesená",J344,0)</f>
        <v>0</v>
      </c>
      <c r="BH344" s="144">
        <f>IF(N344="sníž. přenesená",J344,0)</f>
        <v>0</v>
      </c>
      <c r="BI344" s="144">
        <f>IF(N344="nulová",J344,0)</f>
        <v>0</v>
      </c>
      <c r="BJ344" s="18" t="s">
        <v>77</v>
      </c>
      <c r="BK344" s="144">
        <f>ROUND(I344*H344,2)</f>
        <v>0</v>
      </c>
      <c r="BL344" s="18" t="s">
        <v>167</v>
      </c>
      <c r="BM344" s="143" t="s">
        <v>1595</v>
      </c>
    </row>
    <row r="345" spans="2:65" s="1" customFormat="1" ht="11.25">
      <c r="B345" s="33"/>
      <c r="D345" s="145" t="s">
        <v>169</v>
      </c>
      <c r="F345" s="146" t="s">
        <v>1596</v>
      </c>
      <c r="I345" s="147"/>
      <c r="L345" s="33"/>
      <c r="M345" s="148"/>
      <c r="T345" s="54"/>
      <c r="AT345" s="18" t="s">
        <v>169</v>
      </c>
      <c r="AU345" s="18" t="s">
        <v>79</v>
      </c>
    </row>
    <row r="346" spans="2:65" s="1" customFormat="1" ht="11.25">
      <c r="B346" s="33"/>
      <c r="D346" s="193" t="s">
        <v>1254</v>
      </c>
      <c r="F346" s="194" t="s">
        <v>1597</v>
      </c>
      <c r="I346" s="147"/>
      <c r="L346" s="33"/>
      <c r="M346" s="148"/>
      <c r="T346" s="54"/>
      <c r="AT346" s="18" t="s">
        <v>1254</v>
      </c>
      <c r="AU346" s="18" t="s">
        <v>79</v>
      </c>
    </row>
    <row r="347" spans="2:65" s="1" customFormat="1" ht="16.5" customHeight="1">
      <c r="B347" s="33"/>
      <c r="C347" s="132" t="s">
        <v>520</v>
      </c>
      <c r="D347" s="132" t="s">
        <v>162</v>
      </c>
      <c r="E347" s="133" t="s">
        <v>1598</v>
      </c>
      <c r="F347" s="134" t="s">
        <v>1599</v>
      </c>
      <c r="G347" s="135" t="s">
        <v>187</v>
      </c>
      <c r="H347" s="136">
        <v>24</v>
      </c>
      <c r="I347" s="137"/>
      <c r="J347" s="138">
        <f>ROUND(I347*H347,2)</f>
        <v>0</v>
      </c>
      <c r="K347" s="134" t="s">
        <v>1251</v>
      </c>
      <c r="L347" s="33"/>
      <c r="M347" s="139" t="s">
        <v>19</v>
      </c>
      <c r="N347" s="140" t="s">
        <v>40</v>
      </c>
      <c r="P347" s="141">
        <f>O347*H347</f>
        <v>0</v>
      </c>
      <c r="Q347" s="141">
        <v>0</v>
      </c>
      <c r="R347" s="141">
        <f>Q347*H347</f>
        <v>0</v>
      </c>
      <c r="S347" s="141">
        <v>0</v>
      </c>
      <c r="T347" s="142">
        <f>S347*H347</f>
        <v>0</v>
      </c>
      <c r="AR347" s="143" t="s">
        <v>167</v>
      </c>
      <c r="AT347" s="143" t="s">
        <v>162</v>
      </c>
      <c r="AU347" s="143" t="s">
        <v>79</v>
      </c>
      <c r="AY347" s="18" t="s">
        <v>160</v>
      </c>
      <c r="BE347" s="144">
        <f>IF(N347="základní",J347,0)</f>
        <v>0</v>
      </c>
      <c r="BF347" s="144">
        <f>IF(N347="snížená",J347,0)</f>
        <v>0</v>
      </c>
      <c r="BG347" s="144">
        <f>IF(N347="zákl. přenesená",J347,0)</f>
        <v>0</v>
      </c>
      <c r="BH347" s="144">
        <f>IF(N347="sníž. přenesená",J347,0)</f>
        <v>0</v>
      </c>
      <c r="BI347" s="144">
        <f>IF(N347="nulová",J347,0)</f>
        <v>0</v>
      </c>
      <c r="BJ347" s="18" t="s">
        <v>77</v>
      </c>
      <c r="BK347" s="144">
        <f>ROUND(I347*H347,2)</f>
        <v>0</v>
      </c>
      <c r="BL347" s="18" t="s">
        <v>167</v>
      </c>
      <c r="BM347" s="143" t="s">
        <v>1600</v>
      </c>
    </row>
    <row r="348" spans="2:65" s="1" customFormat="1" ht="11.25">
      <c r="B348" s="33"/>
      <c r="D348" s="145" t="s">
        <v>169</v>
      </c>
      <c r="F348" s="146" t="s">
        <v>1601</v>
      </c>
      <c r="I348" s="147"/>
      <c r="L348" s="33"/>
      <c r="M348" s="148"/>
      <c r="T348" s="54"/>
      <c r="AT348" s="18" t="s">
        <v>169</v>
      </c>
      <c r="AU348" s="18" t="s">
        <v>79</v>
      </c>
    </row>
    <row r="349" spans="2:65" s="1" customFormat="1" ht="11.25">
      <c r="B349" s="33"/>
      <c r="D349" s="193" t="s">
        <v>1254</v>
      </c>
      <c r="F349" s="194" t="s">
        <v>1602</v>
      </c>
      <c r="I349" s="147"/>
      <c r="L349" s="33"/>
      <c r="M349" s="148"/>
      <c r="T349" s="54"/>
      <c r="AT349" s="18" t="s">
        <v>1254</v>
      </c>
      <c r="AU349" s="18" t="s">
        <v>79</v>
      </c>
    </row>
    <row r="350" spans="2:65" s="15" customFormat="1" ht="11.25">
      <c r="B350" s="180"/>
      <c r="D350" s="145" t="s">
        <v>171</v>
      </c>
      <c r="E350" s="181" t="s">
        <v>19</v>
      </c>
      <c r="F350" s="182" t="s">
        <v>1562</v>
      </c>
      <c r="H350" s="181" t="s">
        <v>19</v>
      </c>
      <c r="I350" s="183"/>
      <c r="L350" s="180"/>
      <c r="M350" s="184"/>
      <c r="T350" s="185"/>
      <c r="AT350" s="181" t="s">
        <v>171</v>
      </c>
      <c r="AU350" s="181" t="s">
        <v>79</v>
      </c>
      <c r="AV350" s="15" t="s">
        <v>77</v>
      </c>
      <c r="AW350" s="15" t="s">
        <v>31</v>
      </c>
      <c r="AX350" s="15" t="s">
        <v>69</v>
      </c>
      <c r="AY350" s="181" t="s">
        <v>160</v>
      </c>
    </row>
    <row r="351" spans="2:65" s="12" customFormat="1" ht="11.25">
      <c r="B351" s="149"/>
      <c r="D351" s="145" t="s">
        <v>171</v>
      </c>
      <c r="E351" s="150" t="s">
        <v>19</v>
      </c>
      <c r="F351" s="151" t="s">
        <v>1603</v>
      </c>
      <c r="H351" s="152">
        <v>24</v>
      </c>
      <c r="I351" s="153"/>
      <c r="L351" s="149"/>
      <c r="M351" s="154"/>
      <c r="T351" s="155"/>
      <c r="AT351" s="150" t="s">
        <v>171</v>
      </c>
      <c r="AU351" s="150" t="s">
        <v>79</v>
      </c>
      <c r="AV351" s="12" t="s">
        <v>79</v>
      </c>
      <c r="AW351" s="12" t="s">
        <v>31</v>
      </c>
      <c r="AX351" s="12" t="s">
        <v>77</v>
      </c>
      <c r="AY351" s="150" t="s">
        <v>160</v>
      </c>
    </row>
    <row r="352" spans="2:65" s="1" customFormat="1" ht="16.5" customHeight="1">
      <c r="B352" s="33"/>
      <c r="C352" s="132" t="s">
        <v>525</v>
      </c>
      <c r="D352" s="132" t="s">
        <v>162</v>
      </c>
      <c r="E352" s="133" t="s">
        <v>1604</v>
      </c>
      <c r="F352" s="134" t="s">
        <v>1605</v>
      </c>
      <c r="G352" s="135" t="s">
        <v>165</v>
      </c>
      <c r="H352" s="136">
        <v>6.9279999999999999</v>
      </c>
      <c r="I352" s="137"/>
      <c r="J352" s="138">
        <f>ROUND(I352*H352,2)</f>
        <v>0</v>
      </c>
      <c r="K352" s="134" t="s">
        <v>1251</v>
      </c>
      <c r="L352" s="33"/>
      <c r="M352" s="139" t="s">
        <v>19</v>
      </c>
      <c r="N352" s="140" t="s">
        <v>40</v>
      </c>
      <c r="P352" s="141">
        <f>O352*H352</f>
        <v>0</v>
      </c>
      <c r="Q352" s="141">
        <v>0.12</v>
      </c>
      <c r="R352" s="141">
        <f>Q352*H352</f>
        <v>0.83135999999999999</v>
      </c>
      <c r="S352" s="141">
        <v>2.4900000000000002</v>
      </c>
      <c r="T352" s="142">
        <f>S352*H352</f>
        <v>17.250720000000001</v>
      </c>
      <c r="AR352" s="143" t="s">
        <v>167</v>
      </c>
      <c r="AT352" s="143" t="s">
        <v>162</v>
      </c>
      <c r="AU352" s="143" t="s">
        <v>79</v>
      </c>
      <c r="AY352" s="18" t="s">
        <v>160</v>
      </c>
      <c r="BE352" s="144">
        <f>IF(N352="základní",J352,0)</f>
        <v>0</v>
      </c>
      <c r="BF352" s="144">
        <f>IF(N352="snížená",J352,0)</f>
        <v>0</v>
      </c>
      <c r="BG352" s="144">
        <f>IF(N352="zákl. přenesená",J352,0)</f>
        <v>0</v>
      </c>
      <c r="BH352" s="144">
        <f>IF(N352="sníž. přenesená",J352,0)</f>
        <v>0</v>
      </c>
      <c r="BI352" s="144">
        <f>IF(N352="nulová",J352,0)</f>
        <v>0</v>
      </c>
      <c r="BJ352" s="18" t="s">
        <v>77</v>
      </c>
      <c r="BK352" s="144">
        <f>ROUND(I352*H352,2)</f>
        <v>0</v>
      </c>
      <c r="BL352" s="18" t="s">
        <v>167</v>
      </c>
      <c r="BM352" s="143" t="s">
        <v>1606</v>
      </c>
    </row>
    <row r="353" spans="2:65" s="1" customFormat="1" ht="11.25">
      <c r="B353" s="33"/>
      <c r="D353" s="145" t="s">
        <v>169</v>
      </c>
      <c r="F353" s="146" t="s">
        <v>1607</v>
      </c>
      <c r="I353" s="147"/>
      <c r="L353" s="33"/>
      <c r="M353" s="148"/>
      <c r="T353" s="54"/>
      <c r="AT353" s="18" t="s">
        <v>169</v>
      </c>
      <c r="AU353" s="18" t="s">
        <v>79</v>
      </c>
    </row>
    <row r="354" spans="2:65" s="1" customFormat="1" ht="11.25">
      <c r="B354" s="33"/>
      <c r="D354" s="193" t="s">
        <v>1254</v>
      </c>
      <c r="F354" s="194" t="s">
        <v>1608</v>
      </c>
      <c r="I354" s="147"/>
      <c r="L354" s="33"/>
      <c r="M354" s="148"/>
      <c r="T354" s="54"/>
      <c r="AT354" s="18" t="s">
        <v>1254</v>
      </c>
      <c r="AU354" s="18" t="s">
        <v>79</v>
      </c>
    </row>
    <row r="355" spans="2:65" s="15" customFormat="1" ht="11.25">
      <c r="B355" s="180"/>
      <c r="D355" s="145" t="s">
        <v>171</v>
      </c>
      <c r="E355" s="181" t="s">
        <v>19</v>
      </c>
      <c r="F355" s="182" t="s">
        <v>1609</v>
      </c>
      <c r="H355" s="181" t="s">
        <v>19</v>
      </c>
      <c r="I355" s="183"/>
      <c r="L355" s="180"/>
      <c r="M355" s="184"/>
      <c r="T355" s="185"/>
      <c r="AT355" s="181" t="s">
        <v>171</v>
      </c>
      <c r="AU355" s="181" t="s">
        <v>79</v>
      </c>
      <c r="AV355" s="15" t="s">
        <v>77</v>
      </c>
      <c r="AW355" s="15" t="s">
        <v>31</v>
      </c>
      <c r="AX355" s="15" t="s">
        <v>69</v>
      </c>
      <c r="AY355" s="181" t="s">
        <v>160</v>
      </c>
    </row>
    <row r="356" spans="2:65" s="12" customFormat="1" ht="11.25">
      <c r="B356" s="149"/>
      <c r="D356" s="145" t="s">
        <v>171</v>
      </c>
      <c r="E356" s="150" t="s">
        <v>19</v>
      </c>
      <c r="F356" s="151" t="s">
        <v>1610</v>
      </c>
      <c r="H356" s="152">
        <v>6.9279999999999999</v>
      </c>
      <c r="I356" s="153"/>
      <c r="L356" s="149"/>
      <c r="M356" s="154"/>
      <c r="T356" s="155"/>
      <c r="AT356" s="150" t="s">
        <v>171</v>
      </c>
      <c r="AU356" s="150" t="s">
        <v>79</v>
      </c>
      <c r="AV356" s="12" t="s">
        <v>79</v>
      </c>
      <c r="AW356" s="12" t="s">
        <v>31</v>
      </c>
      <c r="AX356" s="12" t="s">
        <v>77</v>
      </c>
      <c r="AY356" s="150" t="s">
        <v>160</v>
      </c>
    </row>
    <row r="357" spans="2:65" s="1" customFormat="1" ht="16.5" customHeight="1">
      <c r="B357" s="33"/>
      <c r="C357" s="132" t="s">
        <v>535</v>
      </c>
      <c r="D357" s="132" t="s">
        <v>162</v>
      </c>
      <c r="E357" s="133" t="s">
        <v>1611</v>
      </c>
      <c r="F357" s="134" t="s">
        <v>1612</v>
      </c>
      <c r="G357" s="135" t="s">
        <v>165</v>
      </c>
      <c r="H357" s="136">
        <v>11.05</v>
      </c>
      <c r="I357" s="137"/>
      <c r="J357" s="138">
        <f>ROUND(I357*H357,2)</f>
        <v>0</v>
      </c>
      <c r="K357" s="134" t="s">
        <v>1251</v>
      </c>
      <c r="L357" s="33"/>
      <c r="M357" s="139" t="s">
        <v>19</v>
      </c>
      <c r="N357" s="140" t="s">
        <v>40</v>
      </c>
      <c r="P357" s="141">
        <f>O357*H357</f>
        <v>0</v>
      </c>
      <c r="Q357" s="141">
        <v>0.12171</v>
      </c>
      <c r="R357" s="141">
        <f>Q357*H357</f>
        <v>1.3448955</v>
      </c>
      <c r="S357" s="141">
        <v>2.4</v>
      </c>
      <c r="T357" s="142">
        <f>S357*H357</f>
        <v>26.52</v>
      </c>
      <c r="AR357" s="143" t="s">
        <v>167</v>
      </c>
      <c r="AT357" s="143" t="s">
        <v>162</v>
      </c>
      <c r="AU357" s="143" t="s">
        <v>79</v>
      </c>
      <c r="AY357" s="18" t="s">
        <v>160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8" t="s">
        <v>77</v>
      </c>
      <c r="BK357" s="144">
        <f>ROUND(I357*H357,2)</f>
        <v>0</v>
      </c>
      <c r="BL357" s="18" t="s">
        <v>167</v>
      </c>
      <c r="BM357" s="143" t="s">
        <v>1613</v>
      </c>
    </row>
    <row r="358" spans="2:65" s="1" customFormat="1" ht="11.25">
      <c r="B358" s="33"/>
      <c r="D358" s="145" t="s">
        <v>169</v>
      </c>
      <c r="F358" s="146" t="s">
        <v>1614</v>
      </c>
      <c r="I358" s="147"/>
      <c r="L358" s="33"/>
      <c r="M358" s="148"/>
      <c r="T358" s="54"/>
      <c r="AT358" s="18" t="s">
        <v>169</v>
      </c>
      <c r="AU358" s="18" t="s">
        <v>79</v>
      </c>
    </row>
    <row r="359" spans="2:65" s="1" customFormat="1" ht="11.25">
      <c r="B359" s="33"/>
      <c r="D359" s="193" t="s">
        <v>1254</v>
      </c>
      <c r="F359" s="194" t="s">
        <v>1615</v>
      </c>
      <c r="I359" s="147"/>
      <c r="L359" s="33"/>
      <c r="M359" s="148"/>
      <c r="T359" s="54"/>
      <c r="AT359" s="18" t="s">
        <v>1254</v>
      </c>
      <c r="AU359" s="18" t="s">
        <v>79</v>
      </c>
    </row>
    <row r="360" spans="2:65" s="15" customFormat="1" ht="11.25">
      <c r="B360" s="180"/>
      <c r="D360" s="145" t="s">
        <v>171</v>
      </c>
      <c r="E360" s="181" t="s">
        <v>19</v>
      </c>
      <c r="F360" s="182" t="s">
        <v>1616</v>
      </c>
      <c r="H360" s="181" t="s">
        <v>19</v>
      </c>
      <c r="I360" s="183"/>
      <c r="L360" s="180"/>
      <c r="M360" s="184"/>
      <c r="T360" s="185"/>
      <c r="AT360" s="181" t="s">
        <v>171</v>
      </c>
      <c r="AU360" s="181" t="s">
        <v>79</v>
      </c>
      <c r="AV360" s="15" t="s">
        <v>77</v>
      </c>
      <c r="AW360" s="15" t="s">
        <v>31</v>
      </c>
      <c r="AX360" s="15" t="s">
        <v>69</v>
      </c>
      <c r="AY360" s="181" t="s">
        <v>160</v>
      </c>
    </row>
    <row r="361" spans="2:65" s="12" customFormat="1" ht="11.25">
      <c r="B361" s="149"/>
      <c r="D361" s="145" t="s">
        <v>171</v>
      </c>
      <c r="E361" s="150" t="s">
        <v>19</v>
      </c>
      <c r="F361" s="151" t="s">
        <v>1617</v>
      </c>
      <c r="H361" s="152">
        <v>11.05</v>
      </c>
      <c r="I361" s="153"/>
      <c r="L361" s="149"/>
      <c r="M361" s="154"/>
      <c r="T361" s="155"/>
      <c r="AT361" s="150" t="s">
        <v>171</v>
      </c>
      <c r="AU361" s="150" t="s">
        <v>79</v>
      </c>
      <c r="AV361" s="12" t="s">
        <v>79</v>
      </c>
      <c r="AW361" s="12" t="s">
        <v>31</v>
      </c>
      <c r="AX361" s="12" t="s">
        <v>77</v>
      </c>
      <c r="AY361" s="150" t="s">
        <v>160</v>
      </c>
    </row>
    <row r="362" spans="2:65" s="1" customFormat="1" ht="16.5" customHeight="1">
      <c r="B362" s="33"/>
      <c r="C362" s="132" t="s">
        <v>542</v>
      </c>
      <c r="D362" s="132" t="s">
        <v>162</v>
      </c>
      <c r="E362" s="133" t="s">
        <v>1618</v>
      </c>
      <c r="F362" s="134" t="s">
        <v>1619</v>
      </c>
      <c r="G362" s="135" t="s">
        <v>298</v>
      </c>
      <c r="H362" s="136">
        <v>17</v>
      </c>
      <c r="I362" s="137"/>
      <c r="J362" s="138">
        <f>ROUND(I362*H362,2)</f>
        <v>0</v>
      </c>
      <c r="K362" s="134" t="s">
        <v>1251</v>
      </c>
      <c r="L362" s="33"/>
      <c r="M362" s="139" t="s">
        <v>19</v>
      </c>
      <c r="N362" s="140" t="s">
        <v>40</v>
      </c>
      <c r="P362" s="141">
        <f>O362*H362</f>
        <v>0</v>
      </c>
      <c r="Q362" s="141">
        <v>8.0000000000000007E-5</v>
      </c>
      <c r="R362" s="141">
        <f>Q362*H362</f>
        <v>1.3600000000000001E-3</v>
      </c>
      <c r="S362" s="141">
        <v>1.7999999999999999E-2</v>
      </c>
      <c r="T362" s="142">
        <f>S362*H362</f>
        <v>0.30599999999999999</v>
      </c>
      <c r="AR362" s="143" t="s">
        <v>167</v>
      </c>
      <c r="AT362" s="143" t="s">
        <v>162</v>
      </c>
      <c r="AU362" s="143" t="s">
        <v>79</v>
      </c>
      <c r="AY362" s="18" t="s">
        <v>160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8" t="s">
        <v>77</v>
      </c>
      <c r="BK362" s="144">
        <f>ROUND(I362*H362,2)</f>
        <v>0</v>
      </c>
      <c r="BL362" s="18" t="s">
        <v>167</v>
      </c>
      <c r="BM362" s="143" t="s">
        <v>1620</v>
      </c>
    </row>
    <row r="363" spans="2:65" s="1" customFormat="1" ht="11.25">
      <c r="B363" s="33"/>
      <c r="D363" s="145" t="s">
        <v>169</v>
      </c>
      <c r="F363" s="146" t="s">
        <v>1621</v>
      </c>
      <c r="I363" s="147"/>
      <c r="L363" s="33"/>
      <c r="M363" s="148"/>
      <c r="T363" s="54"/>
      <c r="AT363" s="18" t="s">
        <v>169</v>
      </c>
      <c r="AU363" s="18" t="s">
        <v>79</v>
      </c>
    </row>
    <row r="364" spans="2:65" s="1" customFormat="1" ht="11.25">
      <c r="B364" s="33"/>
      <c r="D364" s="193" t="s">
        <v>1254</v>
      </c>
      <c r="F364" s="194" t="s">
        <v>1622</v>
      </c>
      <c r="I364" s="147"/>
      <c r="L364" s="33"/>
      <c r="M364" s="148"/>
      <c r="T364" s="54"/>
      <c r="AT364" s="18" t="s">
        <v>1254</v>
      </c>
      <c r="AU364" s="18" t="s">
        <v>79</v>
      </c>
    </row>
    <row r="365" spans="2:65" s="15" customFormat="1" ht="11.25">
      <c r="B365" s="180"/>
      <c r="D365" s="145" t="s">
        <v>171</v>
      </c>
      <c r="E365" s="181" t="s">
        <v>19</v>
      </c>
      <c r="F365" s="182" t="s">
        <v>1623</v>
      </c>
      <c r="H365" s="181" t="s">
        <v>19</v>
      </c>
      <c r="I365" s="183"/>
      <c r="L365" s="180"/>
      <c r="M365" s="184"/>
      <c r="T365" s="185"/>
      <c r="AT365" s="181" t="s">
        <v>171</v>
      </c>
      <c r="AU365" s="181" t="s">
        <v>79</v>
      </c>
      <c r="AV365" s="15" t="s">
        <v>77</v>
      </c>
      <c r="AW365" s="15" t="s">
        <v>31</v>
      </c>
      <c r="AX365" s="15" t="s">
        <v>69</v>
      </c>
      <c r="AY365" s="181" t="s">
        <v>160</v>
      </c>
    </row>
    <row r="366" spans="2:65" s="12" customFormat="1" ht="11.25">
      <c r="B366" s="149"/>
      <c r="D366" s="145" t="s">
        <v>171</v>
      </c>
      <c r="E366" s="150" t="s">
        <v>19</v>
      </c>
      <c r="F366" s="151" t="s">
        <v>1624</v>
      </c>
      <c r="H366" s="152">
        <v>17</v>
      </c>
      <c r="I366" s="153"/>
      <c r="L366" s="149"/>
      <c r="M366" s="154"/>
      <c r="T366" s="155"/>
      <c r="AT366" s="150" t="s">
        <v>171</v>
      </c>
      <c r="AU366" s="150" t="s">
        <v>79</v>
      </c>
      <c r="AV366" s="12" t="s">
        <v>79</v>
      </c>
      <c r="AW366" s="12" t="s">
        <v>31</v>
      </c>
      <c r="AX366" s="12" t="s">
        <v>77</v>
      </c>
      <c r="AY366" s="150" t="s">
        <v>160</v>
      </c>
    </row>
    <row r="367" spans="2:65" s="1" customFormat="1" ht="21.75" customHeight="1">
      <c r="B367" s="33"/>
      <c r="C367" s="132" t="s">
        <v>547</v>
      </c>
      <c r="D367" s="132" t="s">
        <v>162</v>
      </c>
      <c r="E367" s="133" t="s">
        <v>1625</v>
      </c>
      <c r="F367" s="134" t="s">
        <v>1626</v>
      </c>
      <c r="G367" s="135" t="s">
        <v>298</v>
      </c>
      <c r="H367" s="136">
        <v>8.5</v>
      </c>
      <c r="I367" s="137"/>
      <c r="J367" s="138">
        <f>ROUND(I367*H367,2)</f>
        <v>0</v>
      </c>
      <c r="K367" s="134" t="s">
        <v>1251</v>
      </c>
      <c r="L367" s="33"/>
      <c r="M367" s="139" t="s">
        <v>19</v>
      </c>
      <c r="N367" s="140" t="s">
        <v>40</v>
      </c>
      <c r="P367" s="141">
        <f>O367*H367</f>
        <v>0</v>
      </c>
      <c r="Q367" s="141">
        <v>7.1000000000000002E-4</v>
      </c>
      <c r="R367" s="141">
        <f>Q367*H367</f>
        <v>6.0350000000000004E-3</v>
      </c>
      <c r="S367" s="141">
        <v>0</v>
      </c>
      <c r="T367" s="142">
        <f>S367*H367</f>
        <v>0</v>
      </c>
      <c r="AR367" s="143" t="s">
        <v>167</v>
      </c>
      <c r="AT367" s="143" t="s">
        <v>162</v>
      </c>
      <c r="AU367" s="143" t="s">
        <v>79</v>
      </c>
      <c r="AY367" s="18" t="s">
        <v>160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77</v>
      </c>
      <c r="BK367" s="144">
        <f>ROUND(I367*H367,2)</f>
        <v>0</v>
      </c>
      <c r="BL367" s="18" t="s">
        <v>167</v>
      </c>
      <c r="BM367" s="143" t="s">
        <v>1627</v>
      </c>
    </row>
    <row r="368" spans="2:65" s="1" customFormat="1" ht="19.5">
      <c r="B368" s="33"/>
      <c r="D368" s="145" t="s">
        <v>169</v>
      </c>
      <c r="F368" s="146" t="s">
        <v>1628</v>
      </c>
      <c r="I368" s="147"/>
      <c r="L368" s="33"/>
      <c r="M368" s="148"/>
      <c r="T368" s="54"/>
      <c r="AT368" s="18" t="s">
        <v>169</v>
      </c>
      <c r="AU368" s="18" t="s">
        <v>79</v>
      </c>
    </row>
    <row r="369" spans="2:65" s="1" customFormat="1" ht="11.25">
      <c r="B369" s="33"/>
      <c r="D369" s="193" t="s">
        <v>1254</v>
      </c>
      <c r="F369" s="194" t="s">
        <v>1629</v>
      </c>
      <c r="I369" s="147"/>
      <c r="L369" s="33"/>
      <c r="M369" s="148"/>
      <c r="T369" s="54"/>
      <c r="AT369" s="18" t="s">
        <v>1254</v>
      </c>
      <c r="AU369" s="18" t="s">
        <v>79</v>
      </c>
    </row>
    <row r="370" spans="2:65" s="15" customFormat="1" ht="11.25">
      <c r="B370" s="180"/>
      <c r="D370" s="145" t="s">
        <v>171</v>
      </c>
      <c r="E370" s="181" t="s">
        <v>19</v>
      </c>
      <c r="F370" s="182" t="s">
        <v>1616</v>
      </c>
      <c r="H370" s="181" t="s">
        <v>19</v>
      </c>
      <c r="I370" s="183"/>
      <c r="L370" s="180"/>
      <c r="M370" s="184"/>
      <c r="T370" s="185"/>
      <c r="AT370" s="181" t="s">
        <v>171</v>
      </c>
      <c r="AU370" s="181" t="s">
        <v>79</v>
      </c>
      <c r="AV370" s="15" t="s">
        <v>77</v>
      </c>
      <c r="AW370" s="15" t="s">
        <v>31</v>
      </c>
      <c r="AX370" s="15" t="s">
        <v>69</v>
      </c>
      <c r="AY370" s="181" t="s">
        <v>160</v>
      </c>
    </row>
    <row r="371" spans="2:65" s="12" customFormat="1" ht="11.25">
      <c r="B371" s="149"/>
      <c r="D371" s="145" t="s">
        <v>171</v>
      </c>
      <c r="E371" s="150" t="s">
        <v>19</v>
      </c>
      <c r="F371" s="151" t="s">
        <v>1040</v>
      </c>
      <c r="H371" s="152">
        <v>8.5</v>
      </c>
      <c r="I371" s="153"/>
      <c r="L371" s="149"/>
      <c r="M371" s="154"/>
      <c r="T371" s="155"/>
      <c r="AT371" s="150" t="s">
        <v>171</v>
      </c>
      <c r="AU371" s="150" t="s">
        <v>79</v>
      </c>
      <c r="AV371" s="12" t="s">
        <v>79</v>
      </c>
      <c r="AW371" s="12" t="s">
        <v>31</v>
      </c>
      <c r="AX371" s="12" t="s">
        <v>77</v>
      </c>
      <c r="AY371" s="150" t="s">
        <v>160</v>
      </c>
    </row>
    <row r="372" spans="2:65" s="1" customFormat="1" ht="16.5" customHeight="1">
      <c r="B372" s="33"/>
      <c r="C372" s="132" t="s">
        <v>552</v>
      </c>
      <c r="D372" s="132" t="s">
        <v>162</v>
      </c>
      <c r="E372" s="133" t="s">
        <v>1630</v>
      </c>
      <c r="F372" s="134" t="s">
        <v>1631</v>
      </c>
      <c r="G372" s="135" t="s">
        <v>298</v>
      </c>
      <c r="H372" s="136">
        <v>8.5</v>
      </c>
      <c r="I372" s="137"/>
      <c r="J372" s="138">
        <f>ROUND(I372*H372,2)</f>
        <v>0</v>
      </c>
      <c r="K372" s="134" t="s">
        <v>1251</v>
      </c>
      <c r="L372" s="33"/>
      <c r="M372" s="139" t="s">
        <v>19</v>
      </c>
      <c r="N372" s="140" t="s">
        <v>40</v>
      </c>
      <c r="P372" s="141">
        <f>O372*H372</f>
        <v>0</v>
      </c>
      <c r="Q372" s="141">
        <v>8.0000000000000004E-4</v>
      </c>
      <c r="R372" s="141">
        <f>Q372*H372</f>
        <v>6.8000000000000005E-3</v>
      </c>
      <c r="S372" s="141">
        <v>0</v>
      </c>
      <c r="T372" s="142">
        <f>S372*H372</f>
        <v>0</v>
      </c>
      <c r="AR372" s="143" t="s">
        <v>167</v>
      </c>
      <c r="AT372" s="143" t="s">
        <v>162</v>
      </c>
      <c r="AU372" s="143" t="s">
        <v>79</v>
      </c>
      <c r="AY372" s="18" t="s">
        <v>160</v>
      </c>
      <c r="BE372" s="144">
        <f>IF(N372="základní",J372,0)</f>
        <v>0</v>
      </c>
      <c r="BF372" s="144">
        <f>IF(N372="snížená",J372,0)</f>
        <v>0</v>
      </c>
      <c r="BG372" s="144">
        <f>IF(N372="zákl. přenesená",J372,0)</f>
        <v>0</v>
      </c>
      <c r="BH372" s="144">
        <f>IF(N372="sníž. přenesená",J372,0)</f>
        <v>0</v>
      </c>
      <c r="BI372" s="144">
        <f>IF(N372="nulová",J372,0)</f>
        <v>0</v>
      </c>
      <c r="BJ372" s="18" t="s">
        <v>77</v>
      </c>
      <c r="BK372" s="144">
        <f>ROUND(I372*H372,2)</f>
        <v>0</v>
      </c>
      <c r="BL372" s="18" t="s">
        <v>167</v>
      </c>
      <c r="BM372" s="143" t="s">
        <v>1632</v>
      </c>
    </row>
    <row r="373" spans="2:65" s="1" customFormat="1" ht="11.25">
      <c r="B373" s="33"/>
      <c r="D373" s="145" t="s">
        <v>169</v>
      </c>
      <c r="F373" s="146" t="s">
        <v>1633</v>
      </c>
      <c r="I373" s="147"/>
      <c r="L373" s="33"/>
      <c r="M373" s="148"/>
      <c r="T373" s="54"/>
      <c r="AT373" s="18" t="s">
        <v>169</v>
      </c>
      <c r="AU373" s="18" t="s">
        <v>79</v>
      </c>
    </row>
    <row r="374" spans="2:65" s="1" customFormat="1" ht="11.25">
      <c r="B374" s="33"/>
      <c r="D374" s="193" t="s">
        <v>1254</v>
      </c>
      <c r="F374" s="194" t="s">
        <v>1634</v>
      </c>
      <c r="I374" s="147"/>
      <c r="L374" s="33"/>
      <c r="M374" s="148"/>
      <c r="T374" s="54"/>
      <c r="AT374" s="18" t="s">
        <v>1254</v>
      </c>
      <c r="AU374" s="18" t="s">
        <v>79</v>
      </c>
    </row>
    <row r="375" spans="2:65" s="15" customFormat="1" ht="11.25">
      <c r="B375" s="180"/>
      <c r="D375" s="145" t="s">
        <v>171</v>
      </c>
      <c r="E375" s="181" t="s">
        <v>19</v>
      </c>
      <c r="F375" s="182" t="s">
        <v>1609</v>
      </c>
      <c r="H375" s="181" t="s">
        <v>19</v>
      </c>
      <c r="I375" s="183"/>
      <c r="L375" s="180"/>
      <c r="M375" s="184"/>
      <c r="T375" s="185"/>
      <c r="AT375" s="181" t="s">
        <v>171</v>
      </c>
      <c r="AU375" s="181" t="s">
        <v>79</v>
      </c>
      <c r="AV375" s="15" t="s">
        <v>77</v>
      </c>
      <c r="AW375" s="15" t="s">
        <v>31</v>
      </c>
      <c r="AX375" s="15" t="s">
        <v>69</v>
      </c>
      <c r="AY375" s="181" t="s">
        <v>160</v>
      </c>
    </row>
    <row r="376" spans="2:65" s="12" customFormat="1" ht="11.25">
      <c r="B376" s="149"/>
      <c r="D376" s="145" t="s">
        <v>171</v>
      </c>
      <c r="E376" s="150" t="s">
        <v>19</v>
      </c>
      <c r="F376" s="151" t="s">
        <v>1040</v>
      </c>
      <c r="H376" s="152">
        <v>8.5</v>
      </c>
      <c r="I376" s="153"/>
      <c r="L376" s="149"/>
      <c r="M376" s="154"/>
      <c r="T376" s="155"/>
      <c r="AT376" s="150" t="s">
        <v>171</v>
      </c>
      <c r="AU376" s="150" t="s">
        <v>79</v>
      </c>
      <c r="AV376" s="12" t="s">
        <v>79</v>
      </c>
      <c r="AW376" s="12" t="s">
        <v>31</v>
      </c>
      <c r="AX376" s="12" t="s">
        <v>77</v>
      </c>
      <c r="AY376" s="150" t="s">
        <v>160</v>
      </c>
    </row>
    <row r="377" spans="2:65" s="1" customFormat="1" ht="16.5" customHeight="1">
      <c r="B377" s="33"/>
      <c r="C377" s="132" t="s">
        <v>556</v>
      </c>
      <c r="D377" s="132" t="s">
        <v>162</v>
      </c>
      <c r="E377" s="133" t="s">
        <v>1635</v>
      </c>
      <c r="F377" s="134" t="s">
        <v>1636</v>
      </c>
      <c r="G377" s="135" t="s">
        <v>187</v>
      </c>
      <c r="H377" s="136">
        <v>131.28</v>
      </c>
      <c r="I377" s="137"/>
      <c r="J377" s="138">
        <f>ROUND(I377*H377,2)</f>
        <v>0</v>
      </c>
      <c r="K377" s="134" t="s">
        <v>1251</v>
      </c>
      <c r="L377" s="33"/>
      <c r="M377" s="139" t="s">
        <v>19</v>
      </c>
      <c r="N377" s="140" t="s">
        <v>40</v>
      </c>
      <c r="P377" s="141">
        <f>O377*H377</f>
        <v>0</v>
      </c>
      <c r="Q377" s="141">
        <v>0</v>
      </c>
      <c r="R377" s="141">
        <f>Q377*H377</f>
        <v>0</v>
      </c>
      <c r="S377" s="141">
        <v>0.188</v>
      </c>
      <c r="T377" s="142">
        <f>S377*H377</f>
        <v>24.68064</v>
      </c>
      <c r="AR377" s="143" t="s">
        <v>167</v>
      </c>
      <c r="AT377" s="143" t="s">
        <v>162</v>
      </c>
      <c r="AU377" s="143" t="s">
        <v>79</v>
      </c>
      <c r="AY377" s="18" t="s">
        <v>160</v>
      </c>
      <c r="BE377" s="144">
        <f>IF(N377="základní",J377,0)</f>
        <v>0</v>
      </c>
      <c r="BF377" s="144">
        <f>IF(N377="snížená",J377,0)</f>
        <v>0</v>
      </c>
      <c r="BG377" s="144">
        <f>IF(N377="zákl. přenesená",J377,0)</f>
        <v>0</v>
      </c>
      <c r="BH377" s="144">
        <f>IF(N377="sníž. přenesená",J377,0)</f>
        <v>0</v>
      </c>
      <c r="BI377" s="144">
        <f>IF(N377="nulová",J377,0)</f>
        <v>0</v>
      </c>
      <c r="BJ377" s="18" t="s">
        <v>77</v>
      </c>
      <c r="BK377" s="144">
        <f>ROUND(I377*H377,2)</f>
        <v>0</v>
      </c>
      <c r="BL377" s="18" t="s">
        <v>167</v>
      </c>
      <c r="BM377" s="143" t="s">
        <v>1637</v>
      </c>
    </row>
    <row r="378" spans="2:65" s="1" customFormat="1" ht="11.25">
      <c r="B378" s="33"/>
      <c r="D378" s="145" t="s">
        <v>169</v>
      </c>
      <c r="F378" s="146" t="s">
        <v>1638</v>
      </c>
      <c r="I378" s="147"/>
      <c r="L378" s="33"/>
      <c r="M378" s="148"/>
      <c r="T378" s="54"/>
      <c r="AT378" s="18" t="s">
        <v>169</v>
      </c>
      <c r="AU378" s="18" t="s">
        <v>79</v>
      </c>
    </row>
    <row r="379" spans="2:65" s="1" customFormat="1" ht="11.25">
      <c r="B379" s="33"/>
      <c r="D379" s="193" t="s">
        <v>1254</v>
      </c>
      <c r="F379" s="194" t="s">
        <v>1639</v>
      </c>
      <c r="I379" s="147"/>
      <c r="L379" s="33"/>
      <c r="M379" s="148"/>
      <c r="T379" s="54"/>
      <c r="AT379" s="18" t="s">
        <v>1254</v>
      </c>
      <c r="AU379" s="18" t="s">
        <v>79</v>
      </c>
    </row>
    <row r="380" spans="2:65" s="15" customFormat="1" ht="11.25">
      <c r="B380" s="180"/>
      <c r="D380" s="145" t="s">
        <v>171</v>
      </c>
      <c r="E380" s="181" t="s">
        <v>19</v>
      </c>
      <c r="F380" s="182" t="s">
        <v>1640</v>
      </c>
      <c r="H380" s="181" t="s">
        <v>19</v>
      </c>
      <c r="I380" s="183"/>
      <c r="L380" s="180"/>
      <c r="M380" s="184"/>
      <c r="T380" s="185"/>
      <c r="AT380" s="181" t="s">
        <v>171</v>
      </c>
      <c r="AU380" s="181" t="s">
        <v>79</v>
      </c>
      <c r="AV380" s="15" t="s">
        <v>77</v>
      </c>
      <c r="AW380" s="15" t="s">
        <v>31</v>
      </c>
      <c r="AX380" s="15" t="s">
        <v>69</v>
      </c>
      <c r="AY380" s="181" t="s">
        <v>160</v>
      </c>
    </row>
    <row r="381" spans="2:65" s="15" customFormat="1" ht="11.25">
      <c r="B381" s="180"/>
      <c r="D381" s="145" t="s">
        <v>171</v>
      </c>
      <c r="E381" s="181" t="s">
        <v>19</v>
      </c>
      <c r="F381" s="182" t="s">
        <v>1555</v>
      </c>
      <c r="H381" s="181" t="s">
        <v>19</v>
      </c>
      <c r="I381" s="183"/>
      <c r="L381" s="180"/>
      <c r="M381" s="184"/>
      <c r="T381" s="185"/>
      <c r="AT381" s="181" t="s">
        <v>171</v>
      </c>
      <c r="AU381" s="181" t="s">
        <v>79</v>
      </c>
      <c r="AV381" s="15" t="s">
        <v>77</v>
      </c>
      <c r="AW381" s="15" t="s">
        <v>31</v>
      </c>
      <c r="AX381" s="15" t="s">
        <v>69</v>
      </c>
      <c r="AY381" s="181" t="s">
        <v>160</v>
      </c>
    </row>
    <row r="382" spans="2:65" s="12" customFormat="1" ht="11.25">
      <c r="B382" s="149"/>
      <c r="D382" s="145" t="s">
        <v>171</v>
      </c>
      <c r="E382" s="150" t="s">
        <v>19</v>
      </c>
      <c r="F382" s="151" t="s">
        <v>1641</v>
      </c>
      <c r="H382" s="152">
        <v>46.74</v>
      </c>
      <c r="I382" s="153"/>
      <c r="L382" s="149"/>
      <c r="M382" s="154"/>
      <c r="T382" s="155"/>
      <c r="AT382" s="150" t="s">
        <v>171</v>
      </c>
      <c r="AU382" s="150" t="s">
        <v>79</v>
      </c>
      <c r="AV382" s="12" t="s">
        <v>79</v>
      </c>
      <c r="AW382" s="12" t="s">
        <v>31</v>
      </c>
      <c r="AX382" s="12" t="s">
        <v>69</v>
      </c>
      <c r="AY382" s="150" t="s">
        <v>160</v>
      </c>
    </row>
    <row r="383" spans="2:65" s="12" customFormat="1" ht="11.25">
      <c r="B383" s="149"/>
      <c r="D383" s="145" t="s">
        <v>171</v>
      </c>
      <c r="E383" s="150" t="s">
        <v>19</v>
      </c>
      <c r="F383" s="151" t="s">
        <v>1642</v>
      </c>
      <c r="H383" s="152">
        <v>58.14</v>
      </c>
      <c r="I383" s="153"/>
      <c r="L383" s="149"/>
      <c r="M383" s="154"/>
      <c r="T383" s="155"/>
      <c r="AT383" s="150" t="s">
        <v>171</v>
      </c>
      <c r="AU383" s="150" t="s">
        <v>79</v>
      </c>
      <c r="AV383" s="12" t="s">
        <v>79</v>
      </c>
      <c r="AW383" s="12" t="s">
        <v>31</v>
      </c>
      <c r="AX383" s="12" t="s">
        <v>69</v>
      </c>
      <c r="AY383" s="150" t="s">
        <v>160</v>
      </c>
    </row>
    <row r="384" spans="2:65" s="15" customFormat="1" ht="11.25">
      <c r="B384" s="180"/>
      <c r="D384" s="145" t="s">
        <v>171</v>
      </c>
      <c r="E384" s="181" t="s">
        <v>19</v>
      </c>
      <c r="F384" s="182" t="s">
        <v>1643</v>
      </c>
      <c r="H384" s="181" t="s">
        <v>19</v>
      </c>
      <c r="I384" s="183"/>
      <c r="L384" s="180"/>
      <c r="M384" s="184"/>
      <c r="T384" s="185"/>
      <c r="AT384" s="181" t="s">
        <v>171</v>
      </c>
      <c r="AU384" s="181" t="s">
        <v>79</v>
      </c>
      <c r="AV384" s="15" t="s">
        <v>77</v>
      </c>
      <c r="AW384" s="15" t="s">
        <v>31</v>
      </c>
      <c r="AX384" s="15" t="s">
        <v>69</v>
      </c>
      <c r="AY384" s="181" t="s">
        <v>160</v>
      </c>
    </row>
    <row r="385" spans="2:65" s="12" customFormat="1" ht="11.25">
      <c r="B385" s="149"/>
      <c r="D385" s="145" t="s">
        <v>171</v>
      </c>
      <c r="E385" s="150" t="s">
        <v>19</v>
      </c>
      <c r="F385" s="151" t="s">
        <v>1644</v>
      </c>
      <c r="H385" s="152">
        <v>26.4</v>
      </c>
      <c r="I385" s="153"/>
      <c r="L385" s="149"/>
      <c r="M385" s="154"/>
      <c r="T385" s="155"/>
      <c r="AT385" s="150" t="s">
        <v>171</v>
      </c>
      <c r="AU385" s="150" t="s">
        <v>79</v>
      </c>
      <c r="AV385" s="12" t="s">
        <v>79</v>
      </c>
      <c r="AW385" s="12" t="s">
        <v>31</v>
      </c>
      <c r="AX385" s="12" t="s">
        <v>69</v>
      </c>
      <c r="AY385" s="150" t="s">
        <v>160</v>
      </c>
    </row>
    <row r="386" spans="2:65" s="13" customFormat="1" ht="11.25">
      <c r="B386" s="156"/>
      <c r="D386" s="145" t="s">
        <v>171</v>
      </c>
      <c r="E386" s="157" t="s">
        <v>19</v>
      </c>
      <c r="F386" s="158" t="s">
        <v>184</v>
      </c>
      <c r="H386" s="159">
        <v>131.28</v>
      </c>
      <c r="I386" s="160"/>
      <c r="L386" s="156"/>
      <c r="M386" s="161"/>
      <c r="T386" s="162"/>
      <c r="AT386" s="157" t="s">
        <v>171</v>
      </c>
      <c r="AU386" s="157" t="s">
        <v>79</v>
      </c>
      <c r="AV386" s="13" t="s">
        <v>167</v>
      </c>
      <c r="AW386" s="13" t="s">
        <v>31</v>
      </c>
      <c r="AX386" s="13" t="s">
        <v>77</v>
      </c>
      <c r="AY386" s="157" t="s">
        <v>160</v>
      </c>
    </row>
    <row r="387" spans="2:65" s="1" customFormat="1" ht="16.5" customHeight="1">
      <c r="B387" s="33"/>
      <c r="C387" s="132" t="s">
        <v>560</v>
      </c>
      <c r="D387" s="132" t="s">
        <v>162</v>
      </c>
      <c r="E387" s="133" t="s">
        <v>1645</v>
      </c>
      <c r="F387" s="134" t="s">
        <v>1646</v>
      </c>
      <c r="G387" s="135" t="s">
        <v>187</v>
      </c>
      <c r="H387" s="136">
        <v>88.823999999999998</v>
      </c>
      <c r="I387" s="137"/>
      <c r="J387" s="138">
        <f>ROUND(I387*H387,2)</f>
        <v>0</v>
      </c>
      <c r="K387" s="134" t="s">
        <v>1251</v>
      </c>
      <c r="L387" s="33"/>
      <c r="M387" s="139" t="s">
        <v>19</v>
      </c>
      <c r="N387" s="140" t="s">
        <v>40</v>
      </c>
      <c r="P387" s="141">
        <f>O387*H387</f>
        <v>0</v>
      </c>
      <c r="Q387" s="141">
        <v>0</v>
      </c>
      <c r="R387" s="141">
        <f>Q387*H387</f>
        <v>0</v>
      </c>
      <c r="S387" s="141">
        <v>0.188</v>
      </c>
      <c r="T387" s="142">
        <f>S387*H387</f>
        <v>16.698912</v>
      </c>
      <c r="AR387" s="143" t="s">
        <v>167</v>
      </c>
      <c r="AT387" s="143" t="s">
        <v>162</v>
      </c>
      <c r="AU387" s="143" t="s">
        <v>79</v>
      </c>
      <c r="AY387" s="18" t="s">
        <v>160</v>
      </c>
      <c r="BE387" s="144">
        <f>IF(N387="základní",J387,0)</f>
        <v>0</v>
      </c>
      <c r="BF387" s="144">
        <f>IF(N387="snížená",J387,0)</f>
        <v>0</v>
      </c>
      <c r="BG387" s="144">
        <f>IF(N387="zákl. přenesená",J387,0)</f>
        <v>0</v>
      </c>
      <c r="BH387" s="144">
        <f>IF(N387="sníž. přenesená",J387,0)</f>
        <v>0</v>
      </c>
      <c r="BI387" s="144">
        <f>IF(N387="nulová",J387,0)</f>
        <v>0</v>
      </c>
      <c r="BJ387" s="18" t="s">
        <v>77</v>
      </c>
      <c r="BK387" s="144">
        <f>ROUND(I387*H387,2)</f>
        <v>0</v>
      </c>
      <c r="BL387" s="18" t="s">
        <v>167</v>
      </c>
      <c r="BM387" s="143" t="s">
        <v>1647</v>
      </c>
    </row>
    <row r="388" spans="2:65" s="1" customFormat="1" ht="11.25">
      <c r="B388" s="33"/>
      <c r="D388" s="145" t="s">
        <v>169</v>
      </c>
      <c r="F388" s="146" t="s">
        <v>1648</v>
      </c>
      <c r="I388" s="147"/>
      <c r="L388" s="33"/>
      <c r="M388" s="148"/>
      <c r="T388" s="54"/>
      <c r="AT388" s="18" t="s">
        <v>169</v>
      </c>
      <c r="AU388" s="18" t="s">
        <v>79</v>
      </c>
    </row>
    <row r="389" spans="2:65" s="1" customFormat="1" ht="11.25">
      <c r="B389" s="33"/>
      <c r="D389" s="193" t="s">
        <v>1254</v>
      </c>
      <c r="F389" s="194" t="s">
        <v>1649</v>
      </c>
      <c r="I389" s="147"/>
      <c r="L389" s="33"/>
      <c r="M389" s="148"/>
      <c r="T389" s="54"/>
      <c r="AT389" s="18" t="s">
        <v>1254</v>
      </c>
      <c r="AU389" s="18" t="s">
        <v>79</v>
      </c>
    </row>
    <row r="390" spans="2:65" s="15" customFormat="1" ht="11.25">
      <c r="B390" s="180"/>
      <c r="D390" s="145" t="s">
        <v>171</v>
      </c>
      <c r="E390" s="181" t="s">
        <v>19</v>
      </c>
      <c r="F390" s="182" t="s">
        <v>1640</v>
      </c>
      <c r="H390" s="181" t="s">
        <v>19</v>
      </c>
      <c r="I390" s="183"/>
      <c r="L390" s="180"/>
      <c r="M390" s="184"/>
      <c r="T390" s="185"/>
      <c r="AT390" s="181" t="s">
        <v>171</v>
      </c>
      <c r="AU390" s="181" t="s">
        <v>79</v>
      </c>
      <c r="AV390" s="15" t="s">
        <v>77</v>
      </c>
      <c r="AW390" s="15" t="s">
        <v>31</v>
      </c>
      <c r="AX390" s="15" t="s">
        <v>69</v>
      </c>
      <c r="AY390" s="181" t="s">
        <v>160</v>
      </c>
    </row>
    <row r="391" spans="2:65" s="15" customFormat="1" ht="11.25">
      <c r="B391" s="180"/>
      <c r="D391" s="145" t="s">
        <v>171</v>
      </c>
      <c r="E391" s="181" t="s">
        <v>19</v>
      </c>
      <c r="F391" s="182" t="s">
        <v>1650</v>
      </c>
      <c r="H391" s="181" t="s">
        <v>19</v>
      </c>
      <c r="I391" s="183"/>
      <c r="L391" s="180"/>
      <c r="M391" s="184"/>
      <c r="T391" s="185"/>
      <c r="AT391" s="181" t="s">
        <v>171</v>
      </c>
      <c r="AU391" s="181" t="s">
        <v>79</v>
      </c>
      <c r="AV391" s="15" t="s">
        <v>77</v>
      </c>
      <c r="AW391" s="15" t="s">
        <v>31</v>
      </c>
      <c r="AX391" s="15" t="s">
        <v>69</v>
      </c>
      <c r="AY391" s="181" t="s">
        <v>160</v>
      </c>
    </row>
    <row r="392" spans="2:65" s="12" customFormat="1" ht="11.25">
      <c r="B392" s="149"/>
      <c r="D392" s="145" t="s">
        <v>171</v>
      </c>
      <c r="E392" s="150" t="s">
        <v>19</v>
      </c>
      <c r="F392" s="151" t="s">
        <v>1651</v>
      </c>
      <c r="H392" s="152">
        <v>38.56</v>
      </c>
      <c r="I392" s="153"/>
      <c r="L392" s="149"/>
      <c r="M392" s="154"/>
      <c r="T392" s="155"/>
      <c r="AT392" s="150" t="s">
        <v>171</v>
      </c>
      <c r="AU392" s="150" t="s">
        <v>79</v>
      </c>
      <c r="AV392" s="12" t="s">
        <v>79</v>
      </c>
      <c r="AW392" s="12" t="s">
        <v>31</v>
      </c>
      <c r="AX392" s="12" t="s">
        <v>69</v>
      </c>
      <c r="AY392" s="150" t="s">
        <v>160</v>
      </c>
    </row>
    <row r="393" spans="2:65" s="15" customFormat="1" ht="11.25">
      <c r="B393" s="180"/>
      <c r="D393" s="145" t="s">
        <v>171</v>
      </c>
      <c r="E393" s="181" t="s">
        <v>19</v>
      </c>
      <c r="F393" s="182" t="s">
        <v>1652</v>
      </c>
      <c r="H393" s="181" t="s">
        <v>19</v>
      </c>
      <c r="I393" s="183"/>
      <c r="L393" s="180"/>
      <c r="M393" s="184"/>
      <c r="T393" s="185"/>
      <c r="AT393" s="181" t="s">
        <v>171</v>
      </c>
      <c r="AU393" s="181" t="s">
        <v>79</v>
      </c>
      <c r="AV393" s="15" t="s">
        <v>77</v>
      </c>
      <c r="AW393" s="15" t="s">
        <v>31</v>
      </c>
      <c r="AX393" s="15" t="s">
        <v>69</v>
      </c>
      <c r="AY393" s="181" t="s">
        <v>160</v>
      </c>
    </row>
    <row r="394" spans="2:65" s="12" customFormat="1" ht="11.25">
      <c r="B394" s="149"/>
      <c r="D394" s="145" t="s">
        <v>171</v>
      </c>
      <c r="E394" s="150" t="s">
        <v>19</v>
      </c>
      <c r="F394" s="151" t="s">
        <v>1653</v>
      </c>
      <c r="H394" s="152">
        <v>50.264000000000003</v>
      </c>
      <c r="I394" s="153"/>
      <c r="L394" s="149"/>
      <c r="M394" s="154"/>
      <c r="T394" s="155"/>
      <c r="AT394" s="150" t="s">
        <v>171</v>
      </c>
      <c r="AU394" s="150" t="s">
        <v>79</v>
      </c>
      <c r="AV394" s="12" t="s">
        <v>79</v>
      </c>
      <c r="AW394" s="12" t="s">
        <v>31</v>
      </c>
      <c r="AX394" s="12" t="s">
        <v>69</v>
      </c>
      <c r="AY394" s="150" t="s">
        <v>160</v>
      </c>
    </row>
    <row r="395" spans="2:65" s="13" customFormat="1" ht="11.25">
      <c r="B395" s="156"/>
      <c r="D395" s="145" t="s">
        <v>171</v>
      </c>
      <c r="E395" s="157" t="s">
        <v>19</v>
      </c>
      <c r="F395" s="158" t="s">
        <v>184</v>
      </c>
      <c r="H395" s="159">
        <v>88.824000000000012</v>
      </c>
      <c r="I395" s="160"/>
      <c r="L395" s="156"/>
      <c r="M395" s="161"/>
      <c r="T395" s="162"/>
      <c r="AT395" s="157" t="s">
        <v>171</v>
      </c>
      <c r="AU395" s="157" t="s">
        <v>79</v>
      </c>
      <c r="AV395" s="13" t="s">
        <v>167</v>
      </c>
      <c r="AW395" s="13" t="s">
        <v>31</v>
      </c>
      <c r="AX395" s="13" t="s">
        <v>77</v>
      </c>
      <c r="AY395" s="157" t="s">
        <v>160</v>
      </c>
    </row>
    <row r="396" spans="2:65" s="1" customFormat="1" ht="16.5" customHeight="1">
      <c r="B396" s="33"/>
      <c r="C396" s="132" t="s">
        <v>566</v>
      </c>
      <c r="D396" s="132" t="s">
        <v>162</v>
      </c>
      <c r="E396" s="133" t="s">
        <v>1654</v>
      </c>
      <c r="F396" s="134" t="s">
        <v>1655</v>
      </c>
      <c r="G396" s="135" t="s">
        <v>187</v>
      </c>
      <c r="H396" s="136">
        <v>162.19200000000001</v>
      </c>
      <c r="I396" s="137"/>
      <c r="J396" s="138">
        <f>ROUND(I396*H396,2)</f>
        <v>0</v>
      </c>
      <c r="K396" s="134" t="s">
        <v>1251</v>
      </c>
      <c r="L396" s="33"/>
      <c r="M396" s="139" t="s">
        <v>19</v>
      </c>
      <c r="N396" s="140" t="s">
        <v>40</v>
      </c>
      <c r="P396" s="141">
        <f>O396*H396</f>
        <v>0</v>
      </c>
      <c r="Q396" s="141">
        <v>0</v>
      </c>
      <c r="R396" s="141">
        <f>Q396*H396</f>
        <v>0</v>
      </c>
      <c r="S396" s="141">
        <v>7.0000000000000007E-2</v>
      </c>
      <c r="T396" s="142">
        <f>S396*H396</f>
        <v>11.353440000000001</v>
      </c>
      <c r="AR396" s="143" t="s">
        <v>167</v>
      </c>
      <c r="AT396" s="143" t="s">
        <v>162</v>
      </c>
      <c r="AU396" s="143" t="s">
        <v>79</v>
      </c>
      <c r="AY396" s="18" t="s">
        <v>160</v>
      </c>
      <c r="BE396" s="144">
        <f>IF(N396="základní",J396,0)</f>
        <v>0</v>
      </c>
      <c r="BF396" s="144">
        <f>IF(N396="snížená",J396,0)</f>
        <v>0</v>
      </c>
      <c r="BG396" s="144">
        <f>IF(N396="zákl. přenesená",J396,0)</f>
        <v>0</v>
      </c>
      <c r="BH396" s="144">
        <f>IF(N396="sníž. přenesená",J396,0)</f>
        <v>0</v>
      </c>
      <c r="BI396" s="144">
        <f>IF(N396="nulová",J396,0)</f>
        <v>0</v>
      </c>
      <c r="BJ396" s="18" t="s">
        <v>77</v>
      </c>
      <c r="BK396" s="144">
        <f>ROUND(I396*H396,2)</f>
        <v>0</v>
      </c>
      <c r="BL396" s="18" t="s">
        <v>167</v>
      </c>
      <c r="BM396" s="143" t="s">
        <v>1656</v>
      </c>
    </row>
    <row r="397" spans="2:65" s="1" customFormat="1" ht="11.25">
      <c r="B397" s="33"/>
      <c r="D397" s="145" t="s">
        <v>169</v>
      </c>
      <c r="F397" s="146" t="s">
        <v>1657</v>
      </c>
      <c r="I397" s="147"/>
      <c r="L397" s="33"/>
      <c r="M397" s="148"/>
      <c r="T397" s="54"/>
      <c r="AT397" s="18" t="s">
        <v>169</v>
      </c>
      <c r="AU397" s="18" t="s">
        <v>79</v>
      </c>
    </row>
    <row r="398" spans="2:65" s="1" customFormat="1" ht="11.25">
      <c r="B398" s="33"/>
      <c r="D398" s="193" t="s">
        <v>1254</v>
      </c>
      <c r="F398" s="194" t="s">
        <v>1658</v>
      </c>
      <c r="I398" s="147"/>
      <c r="L398" s="33"/>
      <c r="M398" s="148"/>
      <c r="T398" s="54"/>
      <c r="AT398" s="18" t="s">
        <v>1254</v>
      </c>
      <c r="AU398" s="18" t="s">
        <v>79</v>
      </c>
    </row>
    <row r="399" spans="2:65" s="15" customFormat="1" ht="11.25">
      <c r="B399" s="180"/>
      <c r="D399" s="145" t="s">
        <v>171</v>
      </c>
      <c r="E399" s="181" t="s">
        <v>19</v>
      </c>
      <c r="F399" s="182" t="s">
        <v>1555</v>
      </c>
      <c r="H399" s="181" t="s">
        <v>19</v>
      </c>
      <c r="I399" s="183"/>
      <c r="L399" s="180"/>
      <c r="M399" s="184"/>
      <c r="T399" s="185"/>
      <c r="AT399" s="181" t="s">
        <v>171</v>
      </c>
      <c r="AU399" s="181" t="s">
        <v>79</v>
      </c>
      <c r="AV399" s="15" t="s">
        <v>77</v>
      </c>
      <c r="AW399" s="15" t="s">
        <v>31</v>
      </c>
      <c r="AX399" s="15" t="s">
        <v>69</v>
      </c>
      <c r="AY399" s="181" t="s">
        <v>160</v>
      </c>
    </row>
    <row r="400" spans="2:65" s="12" customFormat="1" ht="11.25">
      <c r="B400" s="149"/>
      <c r="D400" s="145" t="s">
        <v>171</v>
      </c>
      <c r="E400" s="150" t="s">
        <v>19</v>
      </c>
      <c r="F400" s="151" t="s">
        <v>1641</v>
      </c>
      <c r="H400" s="152">
        <v>46.74</v>
      </c>
      <c r="I400" s="153"/>
      <c r="L400" s="149"/>
      <c r="M400" s="154"/>
      <c r="T400" s="155"/>
      <c r="AT400" s="150" t="s">
        <v>171</v>
      </c>
      <c r="AU400" s="150" t="s">
        <v>79</v>
      </c>
      <c r="AV400" s="12" t="s">
        <v>79</v>
      </c>
      <c r="AW400" s="12" t="s">
        <v>31</v>
      </c>
      <c r="AX400" s="12" t="s">
        <v>69</v>
      </c>
      <c r="AY400" s="150" t="s">
        <v>160</v>
      </c>
    </row>
    <row r="401" spans="2:65" s="12" customFormat="1" ht="11.25">
      <c r="B401" s="149"/>
      <c r="D401" s="145" t="s">
        <v>171</v>
      </c>
      <c r="E401" s="150" t="s">
        <v>19</v>
      </c>
      <c r="F401" s="151" t="s">
        <v>1642</v>
      </c>
      <c r="H401" s="152">
        <v>58.14</v>
      </c>
      <c r="I401" s="153"/>
      <c r="L401" s="149"/>
      <c r="M401" s="154"/>
      <c r="T401" s="155"/>
      <c r="AT401" s="150" t="s">
        <v>171</v>
      </c>
      <c r="AU401" s="150" t="s">
        <v>79</v>
      </c>
      <c r="AV401" s="12" t="s">
        <v>79</v>
      </c>
      <c r="AW401" s="12" t="s">
        <v>31</v>
      </c>
      <c r="AX401" s="12" t="s">
        <v>69</v>
      </c>
      <c r="AY401" s="150" t="s">
        <v>160</v>
      </c>
    </row>
    <row r="402" spans="2:65" s="15" customFormat="1" ht="11.25">
      <c r="B402" s="180"/>
      <c r="D402" s="145" t="s">
        <v>171</v>
      </c>
      <c r="E402" s="181" t="s">
        <v>19</v>
      </c>
      <c r="F402" s="182" t="s">
        <v>1659</v>
      </c>
      <c r="H402" s="181" t="s">
        <v>19</v>
      </c>
      <c r="I402" s="183"/>
      <c r="L402" s="180"/>
      <c r="M402" s="184"/>
      <c r="T402" s="185"/>
      <c r="AT402" s="181" t="s">
        <v>171</v>
      </c>
      <c r="AU402" s="181" t="s">
        <v>79</v>
      </c>
      <c r="AV402" s="15" t="s">
        <v>77</v>
      </c>
      <c r="AW402" s="15" t="s">
        <v>31</v>
      </c>
      <c r="AX402" s="15" t="s">
        <v>69</v>
      </c>
      <c r="AY402" s="181" t="s">
        <v>160</v>
      </c>
    </row>
    <row r="403" spans="2:65" s="12" customFormat="1" ht="11.25">
      <c r="B403" s="149"/>
      <c r="D403" s="145" t="s">
        <v>171</v>
      </c>
      <c r="E403" s="150" t="s">
        <v>19</v>
      </c>
      <c r="F403" s="151" t="s">
        <v>1660</v>
      </c>
      <c r="H403" s="152">
        <v>30.911999999999999</v>
      </c>
      <c r="I403" s="153"/>
      <c r="L403" s="149"/>
      <c r="M403" s="154"/>
      <c r="T403" s="155"/>
      <c r="AT403" s="150" t="s">
        <v>171</v>
      </c>
      <c r="AU403" s="150" t="s">
        <v>79</v>
      </c>
      <c r="AV403" s="12" t="s">
        <v>79</v>
      </c>
      <c r="AW403" s="12" t="s">
        <v>31</v>
      </c>
      <c r="AX403" s="12" t="s">
        <v>69</v>
      </c>
      <c r="AY403" s="150" t="s">
        <v>160</v>
      </c>
    </row>
    <row r="404" spans="2:65" s="15" customFormat="1" ht="11.25">
      <c r="B404" s="180"/>
      <c r="D404" s="145" t="s">
        <v>171</v>
      </c>
      <c r="E404" s="181" t="s">
        <v>19</v>
      </c>
      <c r="F404" s="182" t="s">
        <v>1643</v>
      </c>
      <c r="H404" s="181" t="s">
        <v>19</v>
      </c>
      <c r="I404" s="183"/>
      <c r="L404" s="180"/>
      <c r="M404" s="184"/>
      <c r="T404" s="185"/>
      <c r="AT404" s="181" t="s">
        <v>171</v>
      </c>
      <c r="AU404" s="181" t="s">
        <v>79</v>
      </c>
      <c r="AV404" s="15" t="s">
        <v>77</v>
      </c>
      <c r="AW404" s="15" t="s">
        <v>31</v>
      </c>
      <c r="AX404" s="15" t="s">
        <v>69</v>
      </c>
      <c r="AY404" s="181" t="s">
        <v>160</v>
      </c>
    </row>
    <row r="405" spans="2:65" s="12" customFormat="1" ht="11.25">
      <c r="B405" s="149"/>
      <c r="D405" s="145" t="s">
        <v>171</v>
      </c>
      <c r="E405" s="150" t="s">
        <v>19</v>
      </c>
      <c r="F405" s="151" t="s">
        <v>1644</v>
      </c>
      <c r="H405" s="152">
        <v>26.4</v>
      </c>
      <c r="I405" s="153"/>
      <c r="L405" s="149"/>
      <c r="M405" s="154"/>
      <c r="T405" s="155"/>
      <c r="AT405" s="150" t="s">
        <v>171</v>
      </c>
      <c r="AU405" s="150" t="s">
        <v>79</v>
      </c>
      <c r="AV405" s="12" t="s">
        <v>79</v>
      </c>
      <c r="AW405" s="12" t="s">
        <v>31</v>
      </c>
      <c r="AX405" s="12" t="s">
        <v>69</v>
      </c>
      <c r="AY405" s="150" t="s">
        <v>160</v>
      </c>
    </row>
    <row r="406" spans="2:65" s="13" customFormat="1" ht="11.25">
      <c r="B406" s="156"/>
      <c r="D406" s="145" t="s">
        <v>171</v>
      </c>
      <c r="E406" s="157" t="s">
        <v>19</v>
      </c>
      <c r="F406" s="158" t="s">
        <v>184</v>
      </c>
      <c r="H406" s="159">
        <v>162.19200000000001</v>
      </c>
      <c r="I406" s="160"/>
      <c r="L406" s="156"/>
      <c r="M406" s="161"/>
      <c r="T406" s="162"/>
      <c r="AT406" s="157" t="s">
        <v>171</v>
      </c>
      <c r="AU406" s="157" t="s">
        <v>79</v>
      </c>
      <c r="AV406" s="13" t="s">
        <v>167</v>
      </c>
      <c r="AW406" s="13" t="s">
        <v>31</v>
      </c>
      <c r="AX406" s="13" t="s">
        <v>77</v>
      </c>
      <c r="AY406" s="157" t="s">
        <v>160</v>
      </c>
    </row>
    <row r="407" spans="2:65" s="1" customFormat="1" ht="16.5" customHeight="1">
      <c r="B407" s="33"/>
      <c r="C407" s="132" t="s">
        <v>575</v>
      </c>
      <c r="D407" s="132" t="s">
        <v>162</v>
      </c>
      <c r="E407" s="133" t="s">
        <v>1661</v>
      </c>
      <c r="F407" s="134" t="s">
        <v>1662</v>
      </c>
      <c r="G407" s="135" t="s">
        <v>187</v>
      </c>
      <c r="H407" s="136">
        <v>88.823999999999998</v>
      </c>
      <c r="I407" s="137"/>
      <c r="J407" s="138">
        <f>ROUND(I407*H407,2)</f>
        <v>0</v>
      </c>
      <c r="K407" s="134" t="s">
        <v>1251</v>
      </c>
      <c r="L407" s="33"/>
      <c r="M407" s="139" t="s">
        <v>19</v>
      </c>
      <c r="N407" s="140" t="s">
        <v>40</v>
      </c>
      <c r="P407" s="141">
        <f>O407*H407</f>
        <v>0</v>
      </c>
      <c r="Q407" s="141">
        <v>0</v>
      </c>
      <c r="R407" s="141">
        <f>Q407*H407</f>
        <v>0</v>
      </c>
      <c r="S407" s="141">
        <v>7.0000000000000007E-2</v>
      </c>
      <c r="T407" s="142">
        <f>S407*H407</f>
        <v>6.2176800000000005</v>
      </c>
      <c r="AR407" s="143" t="s">
        <v>167</v>
      </c>
      <c r="AT407" s="143" t="s">
        <v>162</v>
      </c>
      <c r="AU407" s="143" t="s">
        <v>79</v>
      </c>
      <c r="AY407" s="18" t="s">
        <v>160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8" t="s">
        <v>77</v>
      </c>
      <c r="BK407" s="144">
        <f>ROUND(I407*H407,2)</f>
        <v>0</v>
      </c>
      <c r="BL407" s="18" t="s">
        <v>167</v>
      </c>
      <c r="BM407" s="143" t="s">
        <v>1663</v>
      </c>
    </row>
    <row r="408" spans="2:65" s="1" customFormat="1" ht="11.25">
      <c r="B408" s="33"/>
      <c r="D408" s="145" t="s">
        <v>169</v>
      </c>
      <c r="F408" s="146" t="s">
        <v>1664</v>
      </c>
      <c r="I408" s="147"/>
      <c r="L408" s="33"/>
      <c r="M408" s="148"/>
      <c r="T408" s="54"/>
      <c r="AT408" s="18" t="s">
        <v>169</v>
      </c>
      <c r="AU408" s="18" t="s">
        <v>79</v>
      </c>
    </row>
    <row r="409" spans="2:65" s="1" customFormat="1" ht="11.25">
      <c r="B409" s="33"/>
      <c r="D409" s="193" t="s">
        <v>1254</v>
      </c>
      <c r="F409" s="194" t="s">
        <v>1665</v>
      </c>
      <c r="I409" s="147"/>
      <c r="L409" s="33"/>
      <c r="M409" s="148"/>
      <c r="T409" s="54"/>
      <c r="AT409" s="18" t="s">
        <v>1254</v>
      </c>
      <c r="AU409" s="18" t="s">
        <v>79</v>
      </c>
    </row>
    <row r="410" spans="2:65" s="15" customFormat="1" ht="11.25">
      <c r="B410" s="180"/>
      <c r="D410" s="145" t="s">
        <v>171</v>
      </c>
      <c r="E410" s="181" t="s">
        <v>19</v>
      </c>
      <c r="F410" s="182" t="s">
        <v>1650</v>
      </c>
      <c r="H410" s="181" t="s">
        <v>19</v>
      </c>
      <c r="I410" s="183"/>
      <c r="L410" s="180"/>
      <c r="M410" s="184"/>
      <c r="T410" s="185"/>
      <c r="AT410" s="181" t="s">
        <v>171</v>
      </c>
      <c r="AU410" s="181" t="s">
        <v>79</v>
      </c>
      <c r="AV410" s="15" t="s">
        <v>77</v>
      </c>
      <c r="AW410" s="15" t="s">
        <v>31</v>
      </c>
      <c r="AX410" s="15" t="s">
        <v>69</v>
      </c>
      <c r="AY410" s="181" t="s">
        <v>160</v>
      </c>
    </row>
    <row r="411" spans="2:65" s="12" customFormat="1" ht="11.25">
      <c r="B411" s="149"/>
      <c r="D411" s="145" t="s">
        <v>171</v>
      </c>
      <c r="E411" s="150" t="s">
        <v>19</v>
      </c>
      <c r="F411" s="151" t="s">
        <v>1651</v>
      </c>
      <c r="H411" s="152">
        <v>38.56</v>
      </c>
      <c r="I411" s="153"/>
      <c r="L411" s="149"/>
      <c r="M411" s="154"/>
      <c r="T411" s="155"/>
      <c r="AT411" s="150" t="s">
        <v>171</v>
      </c>
      <c r="AU411" s="150" t="s">
        <v>79</v>
      </c>
      <c r="AV411" s="12" t="s">
        <v>79</v>
      </c>
      <c r="AW411" s="12" t="s">
        <v>31</v>
      </c>
      <c r="AX411" s="12" t="s">
        <v>69</v>
      </c>
      <c r="AY411" s="150" t="s">
        <v>160</v>
      </c>
    </row>
    <row r="412" spans="2:65" s="15" customFormat="1" ht="11.25">
      <c r="B412" s="180"/>
      <c r="D412" s="145" t="s">
        <v>171</v>
      </c>
      <c r="E412" s="181" t="s">
        <v>19</v>
      </c>
      <c r="F412" s="182" t="s">
        <v>1652</v>
      </c>
      <c r="H412" s="181" t="s">
        <v>19</v>
      </c>
      <c r="I412" s="183"/>
      <c r="L412" s="180"/>
      <c r="M412" s="184"/>
      <c r="T412" s="185"/>
      <c r="AT412" s="181" t="s">
        <v>171</v>
      </c>
      <c r="AU412" s="181" t="s">
        <v>79</v>
      </c>
      <c r="AV412" s="15" t="s">
        <v>77</v>
      </c>
      <c r="AW412" s="15" t="s">
        <v>31</v>
      </c>
      <c r="AX412" s="15" t="s">
        <v>69</v>
      </c>
      <c r="AY412" s="181" t="s">
        <v>160</v>
      </c>
    </row>
    <row r="413" spans="2:65" s="12" customFormat="1" ht="11.25">
      <c r="B413" s="149"/>
      <c r="D413" s="145" t="s">
        <v>171</v>
      </c>
      <c r="E413" s="150" t="s">
        <v>19</v>
      </c>
      <c r="F413" s="151" t="s">
        <v>1653</v>
      </c>
      <c r="H413" s="152">
        <v>50.264000000000003</v>
      </c>
      <c r="I413" s="153"/>
      <c r="L413" s="149"/>
      <c r="M413" s="154"/>
      <c r="T413" s="155"/>
      <c r="AT413" s="150" t="s">
        <v>171</v>
      </c>
      <c r="AU413" s="150" t="s">
        <v>79</v>
      </c>
      <c r="AV413" s="12" t="s">
        <v>79</v>
      </c>
      <c r="AW413" s="12" t="s">
        <v>31</v>
      </c>
      <c r="AX413" s="12" t="s">
        <v>69</v>
      </c>
      <c r="AY413" s="150" t="s">
        <v>160</v>
      </c>
    </row>
    <row r="414" spans="2:65" s="13" customFormat="1" ht="11.25">
      <c r="B414" s="156"/>
      <c r="D414" s="145" t="s">
        <v>171</v>
      </c>
      <c r="E414" s="157" t="s">
        <v>19</v>
      </c>
      <c r="F414" s="158" t="s">
        <v>184</v>
      </c>
      <c r="H414" s="159">
        <v>88.824000000000012</v>
      </c>
      <c r="I414" s="160"/>
      <c r="L414" s="156"/>
      <c r="M414" s="161"/>
      <c r="T414" s="162"/>
      <c r="AT414" s="157" t="s">
        <v>171</v>
      </c>
      <c r="AU414" s="157" t="s">
        <v>79</v>
      </c>
      <c r="AV414" s="13" t="s">
        <v>167</v>
      </c>
      <c r="AW414" s="13" t="s">
        <v>31</v>
      </c>
      <c r="AX414" s="13" t="s">
        <v>77</v>
      </c>
      <c r="AY414" s="157" t="s">
        <v>160</v>
      </c>
    </row>
    <row r="415" spans="2:65" s="1" customFormat="1" ht="16.5" customHeight="1">
      <c r="B415" s="33"/>
      <c r="C415" s="132" t="s">
        <v>581</v>
      </c>
      <c r="D415" s="132" t="s">
        <v>162</v>
      </c>
      <c r="E415" s="133" t="s">
        <v>1666</v>
      </c>
      <c r="F415" s="134" t="s">
        <v>1667</v>
      </c>
      <c r="G415" s="135" t="s">
        <v>187</v>
      </c>
      <c r="H415" s="136">
        <v>162.19200000000001</v>
      </c>
      <c r="I415" s="137"/>
      <c r="J415" s="138">
        <f>ROUND(I415*H415,2)</f>
        <v>0</v>
      </c>
      <c r="K415" s="134" t="s">
        <v>1251</v>
      </c>
      <c r="L415" s="33"/>
      <c r="M415" s="139" t="s">
        <v>19</v>
      </c>
      <c r="N415" s="140" t="s">
        <v>40</v>
      </c>
      <c r="P415" s="141">
        <f>O415*H415</f>
        <v>0</v>
      </c>
      <c r="Q415" s="141">
        <v>0</v>
      </c>
      <c r="R415" s="141">
        <f>Q415*H415</f>
        <v>0</v>
      </c>
      <c r="S415" s="141">
        <v>0</v>
      </c>
      <c r="T415" s="142">
        <f>S415*H415</f>
        <v>0</v>
      </c>
      <c r="AR415" s="143" t="s">
        <v>167</v>
      </c>
      <c r="AT415" s="143" t="s">
        <v>162</v>
      </c>
      <c r="AU415" s="143" t="s">
        <v>79</v>
      </c>
      <c r="AY415" s="18" t="s">
        <v>160</v>
      </c>
      <c r="BE415" s="144">
        <f>IF(N415="základní",J415,0)</f>
        <v>0</v>
      </c>
      <c r="BF415" s="144">
        <f>IF(N415="snížená",J415,0)</f>
        <v>0</v>
      </c>
      <c r="BG415" s="144">
        <f>IF(N415="zákl. přenesená",J415,0)</f>
        <v>0</v>
      </c>
      <c r="BH415" s="144">
        <f>IF(N415="sníž. přenesená",J415,0)</f>
        <v>0</v>
      </c>
      <c r="BI415" s="144">
        <f>IF(N415="nulová",J415,0)</f>
        <v>0</v>
      </c>
      <c r="BJ415" s="18" t="s">
        <v>77</v>
      </c>
      <c r="BK415" s="144">
        <f>ROUND(I415*H415,2)</f>
        <v>0</v>
      </c>
      <c r="BL415" s="18" t="s">
        <v>167</v>
      </c>
      <c r="BM415" s="143" t="s">
        <v>1668</v>
      </c>
    </row>
    <row r="416" spans="2:65" s="1" customFormat="1" ht="11.25">
      <c r="B416" s="33"/>
      <c r="D416" s="145" t="s">
        <v>169</v>
      </c>
      <c r="F416" s="146" t="s">
        <v>1667</v>
      </c>
      <c r="I416" s="147"/>
      <c r="L416" s="33"/>
      <c r="M416" s="148"/>
      <c r="T416" s="54"/>
      <c r="AT416" s="18" t="s">
        <v>169</v>
      </c>
      <c r="AU416" s="18" t="s">
        <v>79</v>
      </c>
    </row>
    <row r="417" spans="2:65" s="1" customFormat="1" ht="11.25">
      <c r="B417" s="33"/>
      <c r="D417" s="193" t="s">
        <v>1254</v>
      </c>
      <c r="F417" s="194" t="s">
        <v>1669</v>
      </c>
      <c r="I417" s="147"/>
      <c r="L417" s="33"/>
      <c r="M417" s="148"/>
      <c r="T417" s="54"/>
      <c r="AT417" s="18" t="s">
        <v>1254</v>
      </c>
      <c r="AU417" s="18" t="s">
        <v>79</v>
      </c>
    </row>
    <row r="418" spans="2:65" s="15" customFormat="1" ht="11.25">
      <c r="B418" s="180"/>
      <c r="D418" s="145" t="s">
        <v>171</v>
      </c>
      <c r="E418" s="181" t="s">
        <v>19</v>
      </c>
      <c r="F418" s="182" t="s">
        <v>1555</v>
      </c>
      <c r="H418" s="181" t="s">
        <v>19</v>
      </c>
      <c r="I418" s="183"/>
      <c r="L418" s="180"/>
      <c r="M418" s="184"/>
      <c r="T418" s="185"/>
      <c r="AT418" s="181" t="s">
        <v>171</v>
      </c>
      <c r="AU418" s="181" t="s">
        <v>79</v>
      </c>
      <c r="AV418" s="15" t="s">
        <v>77</v>
      </c>
      <c r="AW418" s="15" t="s">
        <v>31</v>
      </c>
      <c r="AX418" s="15" t="s">
        <v>69</v>
      </c>
      <c r="AY418" s="181" t="s">
        <v>160</v>
      </c>
    </row>
    <row r="419" spans="2:65" s="12" customFormat="1" ht="11.25">
      <c r="B419" s="149"/>
      <c r="D419" s="145" t="s">
        <v>171</v>
      </c>
      <c r="E419" s="150" t="s">
        <v>19</v>
      </c>
      <c r="F419" s="151" t="s">
        <v>1641</v>
      </c>
      <c r="H419" s="152">
        <v>46.74</v>
      </c>
      <c r="I419" s="153"/>
      <c r="L419" s="149"/>
      <c r="M419" s="154"/>
      <c r="T419" s="155"/>
      <c r="AT419" s="150" t="s">
        <v>171</v>
      </c>
      <c r="AU419" s="150" t="s">
        <v>79</v>
      </c>
      <c r="AV419" s="12" t="s">
        <v>79</v>
      </c>
      <c r="AW419" s="12" t="s">
        <v>31</v>
      </c>
      <c r="AX419" s="12" t="s">
        <v>69</v>
      </c>
      <c r="AY419" s="150" t="s">
        <v>160</v>
      </c>
    </row>
    <row r="420" spans="2:65" s="12" customFormat="1" ht="11.25">
      <c r="B420" s="149"/>
      <c r="D420" s="145" t="s">
        <v>171</v>
      </c>
      <c r="E420" s="150" t="s">
        <v>19</v>
      </c>
      <c r="F420" s="151" t="s">
        <v>1642</v>
      </c>
      <c r="H420" s="152">
        <v>58.14</v>
      </c>
      <c r="I420" s="153"/>
      <c r="L420" s="149"/>
      <c r="M420" s="154"/>
      <c r="T420" s="155"/>
      <c r="AT420" s="150" t="s">
        <v>171</v>
      </c>
      <c r="AU420" s="150" t="s">
        <v>79</v>
      </c>
      <c r="AV420" s="12" t="s">
        <v>79</v>
      </c>
      <c r="AW420" s="12" t="s">
        <v>31</v>
      </c>
      <c r="AX420" s="12" t="s">
        <v>69</v>
      </c>
      <c r="AY420" s="150" t="s">
        <v>160</v>
      </c>
    </row>
    <row r="421" spans="2:65" s="15" customFormat="1" ht="11.25">
      <c r="B421" s="180"/>
      <c r="D421" s="145" t="s">
        <v>171</v>
      </c>
      <c r="E421" s="181" t="s">
        <v>19</v>
      </c>
      <c r="F421" s="182" t="s">
        <v>1659</v>
      </c>
      <c r="H421" s="181" t="s">
        <v>19</v>
      </c>
      <c r="I421" s="183"/>
      <c r="L421" s="180"/>
      <c r="M421" s="184"/>
      <c r="T421" s="185"/>
      <c r="AT421" s="181" t="s">
        <v>171</v>
      </c>
      <c r="AU421" s="181" t="s">
        <v>79</v>
      </c>
      <c r="AV421" s="15" t="s">
        <v>77</v>
      </c>
      <c r="AW421" s="15" t="s">
        <v>31</v>
      </c>
      <c r="AX421" s="15" t="s">
        <v>69</v>
      </c>
      <c r="AY421" s="181" t="s">
        <v>160</v>
      </c>
    </row>
    <row r="422" spans="2:65" s="12" customFormat="1" ht="11.25">
      <c r="B422" s="149"/>
      <c r="D422" s="145" t="s">
        <v>171</v>
      </c>
      <c r="E422" s="150" t="s">
        <v>19</v>
      </c>
      <c r="F422" s="151" t="s">
        <v>1660</v>
      </c>
      <c r="H422" s="152">
        <v>30.911999999999999</v>
      </c>
      <c r="I422" s="153"/>
      <c r="L422" s="149"/>
      <c r="M422" s="154"/>
      <c r="T422" s="155"/>
      <c r="AT422" s="150" t="s">
        <v>171</v>
      </c>
      <c r="AU422" s="150" t="s">
        <v>79</v>
      </c>
      <c r="AV422" s="12" t="s">
        <v>79</v>
      </c>
      <c r="AW422" s="12" t="s">
        <v>31</v>
      </c>
      <c r="AX422" s="12" t="s">
        <v>69</v>
      </c>
      <c r="AY422" s="150" t="s">
        <v>160</v>
      </c>
    </row>
    <row r="423" spans="2:65" s="15" customFormat="1" ht="11.25">
      <c r="B423" s="180"/>
      <c r="D423" s="145" t="s">
        <v>171</v>
      </c>
      <c r="E423" s="181" t="s">
        <v>19</v>
      </c>
      <c r="F423" s="182" t="s">
        <v>1643</v>
      </c>
      <c r="H423" s="181" t="s">
        <v>19</v>
      </c>
      <c r="I423" s="183"/>
      <c r="L423" s="180"/>
      <c r="M423" s="184"/>
      <c r="T423" s="185"/>
      <c r="AT423" s="181" t="s">
        <v>171</v>
      </c>
      <c r="AU423" s="181" t="s">
        <v>79</v>
      </c>
      <c r="AV423" s="15" t="s">
        <v>77</v>
      </c>
      <c r="AW423" s="15" t="s">
        <v>31</v>
      </c>
      <c r="AX423" s="15" t="s">
        <v>69</v>
      </c>
      <c r="AY423" s="181" t="s">
        <v>160</v>
      </c>
    </row>
    <row r="424" spans="2:65" s="12" customFormat="1" ht="11.25">
      <c r="B424" s="149"/>
      <c r="D424" s="145" t="s">
        <v>171</v>
      </c>
      <c r="E424" s="150" t="s">
        <v>19</v>
      </c>
      <c r="F424" s="151" t="s">
        <v>1644</v>
      </c>
      <c r="H424" s="152">
        <v>26.4</v>
      </c>
      <c r="I424" s="153"/>
      <c r="L424" s="149"/>
      <c r="M424" s="154"/>
      <c r="T424" s="155"/>
      <c r="AT424" s="150" t="s">
        <v>171</v>
      </c>
      <c r="AU424" s="150" t="s">
        <v>79</v>
      </c>
      <c r="AV424" s="12" t="s">
        <v>79</v>
      </c>
      <c r="AW424" s="12" t="s">
        <v>31</v>
      </c>
      <c r="AX424" s="12" t="s">
        <v>69</v>
      </c>
      <c r="AY424" s="150" t="s">
        <v>160</v>
      </c>
    </row>
    <row r="425" spans="2:65" s="13" customFormat="1" ht="11.25">
      <c r="B425" s="156"/>
      <c r="D425" s="145" t="s">
        <v>171</v>
      </c>
      <c r="E425" s="157" t="s">
        <v>19</v>
      </c>
      <c r="F425" s="158" t="s">
        <v>184</v>
      </c>
      <c r="H425" s="159">
        <v>162.19200000000001</v>
      </c>
      <c r="I425" s="160"/>
      <c r="L425" s="156"/>
      <c r="M425" s="161"/>
      <c r="T425" s="162"/>
      <c r="AT425" s="157" t="s">
        <v>171</v>
      </c>
      <c r="AU425" s="157" t="s">
        <v>79</v>
      </c>
      <c r="AV425" s="13" t="s">
        <v>167</v>
      </c>
      <c r="AW425" s="13" t="s">
        <v>31</v>
      </c>
      <c r="AX425" s="13" t="s">
        <v>77</v>
      </c>
      <c r="AY425" s="157" t="s">
        <v>160</v>
      </c>
    </row>
    <row r="426" spans="2:65" s="1" customFormat="1" ht="16.5" customHeight="1">
      <c r="B426" s="33"/>
      <c r="C426" s="132" t="s">
        <v>264</v>
      </c>
      <c r="D426" s="132" t="s">
        <v>162</v>
      </c>
      <c r="E426" s="133" t="s">
        <v>1670</v>
      </c>
      <c r="F426" s="134" t="s">
        <v>1671</v>
      </c>
      <c r="G426" s="135" t="s">
        <v>187</v>
      </c>
      <c r="H426" s="136">
        <v>88.823999999999998</v>
      </c>
      <c r="I426" s="137"/>
      <c r="J426" s="138">
        <f>ROUND(I426*H426,2)</f>
        <v>0</v>
      </c>
      <c r="K426" s="134" t="s">
        <v>1251</v>
      </c>
      <c r="L426" s="33"/>
      <c r="M426" s="139" t="s">
        <v>19</v>
      </c>
      <c r="N426" s="140" t="s">
        <v>40</v>
      </c>
      <c r="P426" s="141">
        <f>O426*H426</f>
        <v>0</v>
      </c>
      <c r="Q426" s="141">
        <v>0</v>
      </c>
      <c r="R426" s="141">
        <f>Q426*H426</f>
        <v>0</v>
      </c>
      <c r="S426" s="141">
        <v>0</v>
      </c>
      <c r="T426" s="142">
        <f>S426*H426</f>
        <v>0</v>
      </c>
      <c r="AR426" s="143" t="s">
        <v>167</v>
      </c>
      <c r="AT426" s="143" t="s">
        <v>162</v>
      </c>
      <c r="AU426" s="143" t="s">
        <v>79</v>
      </c>
      <c r="AY426" s="18" t="s">
        <v>160</v>
      </c>
      <c r="BE426" s="144">
        <f>IF(N426="základní",J426,0)</f>
        <v>0</v>
      </c>
      <c r="BF426" s="144">
        <f>IF(N426="snížená",J426,0)</f>
        <v>0</v>
      </c>
      <c r="BG426" s="144">
        <f>IF(N426="zákl. přenesená",J426,0)</f>
        <v>0</v>
      </c>
      <c r="BH426" s="144">
        <f>IF(N426="sníž. přenesená",J426,0)</f>
        <v>0</v>
      </c>
      <c r="BI426" s="144">
        <f>IF(N426="nulová",J426,0)</f>
        <v>0</v>
      </c>
      <c r="BJ426" s="18" t="s">
        <v>77</v>
      </c>
      <c r="BK426" s="144">
        <f>ROUND(I426*H426,2)</f>
        <v>0</v>
      </c>
      <c r="BL426" s="18" t="s">
        <v>167</v>
      </c>
      <c r="BM426" s="143" t="s">
        <v>1672</v>
      </c>
    </row>
    <row r="427" spans="2:65" s="1" customFormat="1" ht="11.25">
      <c r="B427" s="33"/>
      <c r="D427" s="145" t="s">
        <v>169</v>
      </c>
      <c r="F427" s="146" t="s">
        <v>1671</v>
      </c>
      <c r="I427" s="147"/>
      <c r="L427" s="33"/>
      <c r="M427" s="148"/>
      <c r="T427" s="54"/>
      <c r="AT427" s="18" t="s">
        <v>169</v>
      </c>
      <c r="AU427" s="18" t="s">
        <v>79</v>
      </c>
    </row>
    <row r="428" spans="2:65" s="1" customFormat="1" ht="11.25">
      <c r="B428" s="33"/>
      <c r="D428" s="193" t="s">
        <v>1254</v>
      </c>
      <c r="F428" s="194" t="s">
        <v>1673</v>
      </c>
      <c r="I428" s="147"/>
      <c r="L428" s="33"/>
      <c r="M428" s="148"/>
      <c r="T428" s="54"/>
      <c r="AT428" s="18" t="s">
        <v>1254</v>
      </c>
      <c r="AU428" s="18" t="s">
        <v>79</v>
      </c>
    </row>
    <row r="429" spans="2:65" s="15" customFormat="1" ht="11.25">
      <c r="B429" s="180"/>
      <c r="D429" s="145" t="s">
        <v>171</v>
      </c>
      <c r="E429" s="181" t="s">
        <v>19</v>
      </c>
      <c r="F429" s="182" t="s">
        <v>1650</v>
      </c>
      <c r="H429" s="181" t="s">
        <v>19</v>
      </c>
      <c r="I429" s="183"/>
      <c r="L429" s="180"/>
      <c r="M429" s="184"/>
      <c r="T429" s="185"/>
      <c r="AT429" s="181" t="s">
        <v>171</v>
      </c>
      <c r="AU429" s="181" t="s">
        <v>79</v>
      </c>
      <c r="AV429" s="15" t="s">
        <v>77</v>
      </c>
      <c r="AW429" s="15" t="s">
        <v>31</v>
      </c>
      <c r="AX429" s="15" t="s">
        <v>69</v>
      </c>
      <c r="AY429" s="181" t="s">
        <v>160</v>
      </c>
    </row>
    <row r="430" spans="2:65" s="12" customFormat="1" ht="11.25">
      <c r="B430" s="149"/>
      <c r="D430" s="145" t="s">
        <v>171</v>
      </c>
      <c r="E430" s="150" t="s">
        <v>19</v>
      </c>
      <c r="F430" s="151" t="s">
        <v>1651</v>
      </c>
      <c r="H430" s="152">
        <v>38.56</v>
      </c>
      <c r="I430" s="153"/>
      <c r="L430" s="149"/>
      <c r="M430" s="154"/>
      <c r="T430" s="155"/>
      <c r="AT430" s="150" t="s">
        <v>171</v>
      </c>
      <c r="AU430" s="150" t="s">
        <v>79</v>
      </c>
      <c r="AV430" s="12" t="s">
        <v>79</v>
      </c>
      <c r="AW430" s="12" t="s">
        <v>31</v>
      </c>
      <c r="AX430" s="12" t="s">
        <v>69</v>
      </c>
      <c r="AY430" s="150" t="s">
        <v>160</v>
      </c>
    </row>
    <row r="431" spans="2:65" s="15" customFormat="1" ht="11.25">
      <c r="B431" s="180"/>
      <c r="D431" s="145" t="s">
        <v>171</v>
      </c>
      <c r="E431" s="181" t="s">
        <v>19</v>
      </c>
      <c r="F431" s="182" t="s">
        <v>1652</v>
      </c>
      <c r="H431" s="181" t="s">
        <v>19</v>
      </c>
      <c r="I431" s="183"/>
      <c r="L431" s="180"/>
      <c r="M431" s="184"/>
      <c r="T431" s="185"/>
      <c r="AT431" s="181" t="s">
        <v>171</v>
      </c>
      <c r="AU431" s="181" t="s">
        <v>79</v>
      </c>
      <c r="AV431" s="15" t="s">
        <v>77</v>
      </c>
      <c r="AW431" s="15" t="s">
        <v>31</v>
      </c>
      <c r="AX431" s="15" t="s">
        <v>69</v>
      </c>
      <c r="AY431" s="181" t="s">
        <v>160</v>
      </c>
    </row>
    <row r="432" spans="2:65" s="12" customFormat="1" ht="11.25">
      <c r="B432" s="149"/>
      <c r="D432" s="145" t="s">
        <v>171</v>
      </c>
      <c r="E432" s="150" t="s">
        <v>19</v>
      </c>
      <c r="F432" s="151" t="s">
        <v>1653</v>
      </c>
      <c r="H432" s="152">
        <v>50.264000000000003</v>
      </c>
      <c r="I432" s="153"/>
      <c r="L432" s="149"/>
      <c r="M432" s="154"/>
      <c r="T432" s="155"/>
      <c r="AT432" s="150" t="s">
        <v>171</v>
      </c>
      <c r="AU432" s="150" t="s">
        <v>79</v>
      </c>
      <c r="AV432" s="12" t="s">
        <v>79</v>
      </c>
      <c r="AW432" s="12" t="s">
        <v>31</v>
      </c>
      <c r="AX432" s="12" t="s">
        <v>69</v>
      </c>
      <c r="AY432" s="150" t="s">
        <v>160</v>
      </c>
    </row>
    <row r="433" spans="2:65" s="13" customFormat="1" ht="11.25">
      <c r="B433" s="156"/>
      <c r="D433" s="145" t="s">
        <v>171</v>
      </c>
      <c r="E433" s="157" t="s">
        <v>19</v>
      </c>
      <c r="F433" s="158" t="s">
        <v>184</v>
      </c>
      <c r="H433" s="159">
        <v>88.824000000000012</v>
      </c>
      <c r="I433" s="160"/>
      <c r="L433" s="156"/>
      <c r="M433" s="161"/>
      <c r="T433" s="162"/>
      <c r="AT433" s="157" t="s">
        <v>171</v>
      </c>
      <c r="AU433" s="157" t="s">
        <v>79</v>
      </c>
      <c r="AV433" s="13" t="s">
        <v>167</v>
      </c>
      <c r="AW433" s="13" t="s">
        <v>31</v>
      </c>
      <c r="AX433" s="13" t="s">
        <v>77</v>
      </c>
      <c r="AY433" s="157" t="s">
        <v>160</v>
      </c>
    </row>
    <row r="434" spans="2:65" s="1" customFormat="1" ht="16.5" customHeight="1">
      <c r="B434" s="33"/>
      <c r="C434" s="132" t="s">
        <v>1674</v>
      </c>
      <c r="D434" s="132" t="s">
        <v>162</v>
      </c>
      <c r="E434" s="133" t="s">
        <v>1675</v>
      </c>
      <c r="F434" s="134" t="s">
        <v>1676</v>
      </c>
      <c r="G434" s="135" t="s">
        <v>187</v>
      </c>
      <c r="H434" s="136">
        <v>220.10400000000001</v>
      </c>
      <c r="I434" s="137"/>
      <c r="J434" s="138">
        <f>ROUND(I434*H434,2)</f>
        <v>0</v>
      </c>
      <c r="K434" s="134" t="s">
        <v>1251</v>
      </c>
      <c r="L434" s="33"/>
      <c r="M434" s="139" t="s">
        <v>19</v>
      </c>
      <c r="N434" s="140" t="s">
        <v>40</v>
      </c>
      <c r="P434" s="141">
        <f>O434*H434</f>
        <v>0</v>
      </c>
      <c r="Q434" s="141">
        <v>0</v>
      </c>
      <c r="R434" s="141">
        <f>Q434*H434</f>
        <v>0</v>
      </c>
      <c r="S434" s="141">
        <v>7.7899999999999997E-2</v>
      </c>
      <c r="T434" s="142">
        <f>S434*H434</f>
        <v>17.146101600000001</v>
      </c>
      <c r="AR434" s="143" t="s">
        <v>167</v>
      </c>
      <c r="AT434" s="143" t="s">
        <v>162</v>
      </c>
      <c r="AU434" s="143" t="s">
        <v>79</v>
      </c>
      <c r="AY434" s="18" t="s">
        <v>160</v>
      </c>
      <c r="BE434" s="144">
        <f>IF(N434="základní",J434,0)</f>
        <v>0</v>
      </c>
      <c r="BF434" s="144">
        <f>IF(N434="snížená",J434,0)</f>
        <v>0</v>
      </c>
      <c r="BG434" s="144">
        <f>IF(N434="zákl. přenesená",J434,0)</f>
        <v>0</v>
      </c>
      <c r="BH434" s="144">
        <f>IF(N434="sníž. přenesená",J434,0)</f>
        <v>0</v>
      </c>
      <c r="BI434" s="144">
        <f>IF(N434="nulová",J434,0)</f>
        <v>0</v>
      </c>
      <c r="BJ434" s="18" t="s">
        <v>77</v>
      </c>
      <c r="BK434" s="144">
        <f>ROUND(I434*H434,2)</f>
        <v>0</v>
      </c>
      <c r="BL434" s="18" t="s">
        <v>167</v>
      </c>
      <c r="BM434" s="143" t="s">
        <v>1677</v>
      </c>
    </row>
    <row r="435" spans="2:65" s="1" customFormat="1" ht="19.5">
      <c r="B435" s="33"/>
      <c r="D435" s="145" t="s">
        <v>169</v>
      </c>
      <c r="F435" s="146" t="s">
        <v>1678</v>
      </c>
      <c r="I435" s="147"/>
      <c r="L435" s="33"/>
      <c r="M435" s="148"/>
      <c r="T435" s="54"/>
      <c r="AT435" s="18" t="s">
        <v>169</v>
      </c>
      <c r="AU435" s="18" t="s">
        <v>79</v>
      </c>
    </row>
    <row r="436" spans="2:65" s="1" customFormat="1" ht="11.25">
      <c r="B436" s="33"/>
      <c r="D436" s="193" t="s">
        <v>1254</v>
      </c>
      <c r="F436" s="194" t="s">
        <v>1679</v>
      </c>
      <c r="I436" s="147"/>
      <c r="L436" s="33"/>
      <c r="M436" s="148"/>
      <c r="T436" s="54"/>
      <c r="AT436" s="18" t="s">
        <v>1254</v>
      </c>
      <c r="AU436" s="18" t="s">
        <v>79</v>
      </c>
    </row>
    <row r="437" spans="2:65" s="15" customFormat="1" ht="11.25">
      <c r="B437" s="180"/>
      <c r="D437" s="145" t="s">
        <v>171</v>
      </c>
      <c r="E437" s="181" t="s">
        <v>19</v>
      </c>
      <c r="F437" s="182" t="s">
        <v>1555</v>
      </c>
      <c r="H437" s="181" t="s">
        <v>19</v>
      </c>
      <c r="I437" s="183"/>
      <c r="L437" s="180"/>
      <c r="M437" s="184"/>
      <c r="T437" s="185"/>
      <c r="AT437" s="181" t="s">
        <v>171</v>
      </c>
      <c r="AU437" s="181" t="s">
        <v>79</v>
      </c>
      <c r="AV437" s="15" t="s">
        <v>77</v>
      </c>
      <c r="AW437" s="15" t="s">
        <v>31</v>
      </c>
      <c r="AX437" s="15" t="s">
        <v>69</v>
      </c>
      <c r="AY437" s="181" t="s">
        <v>160</v>
      </c>
    </row>
    <row r="438" spans="2:65" s="12" customFormat="1" ht="11.25">
      <c r="B438" s="149"/>
      <c r="D438" s="145" t="s">
        <v>171</v>
      </c>
      <c r="E438" s="150" t="s">
        <v>19</v>
      </c>
      <c r="F438" s="151" t="s">
        <v>1641</v>
      </c>
      <c r="H438" s="152">
        <v>46.74</v>
      </c>
      <c r="I438" s="153"/>
      <c r="L438" s="149"/>
      <c r="M438" s="154"/>
      <c r="T438" s="155"/>
      <c r="AT438" s="150" t="s">
        <v>171</v>
      </c>
      <c r="AU438" s="150" t="s">
        <v>79</v>
      </c>
      <c r="AV438" s="12" t="s">
        <v>79</v>
      </c>
      <c r="AW438" s="12" t="s">
        <v>31</v>
      </c>
      <c r="AX438" s="12" t="s">
        <v>69</v>
      </c>
      <c r="AY438" s="150" t="s">
        <v>160</v>
      </c>
    </row>
    <row r="439" spans="2:65" s="12" customFormat="1" ht="11.25">
      <c r="B439" s="149"/>
      <c r="D439" s="145" t="s">
        <v>171</v>
      </c>
      <c r="E439" s="150" t="s">
        <v>19</v>
      </c>
      <c r="F439" s="151" t="s">
        <v>1642</v>
      </c>
      <c r="H439" s="152">
        <v>58.14</v>
      </c>
      <c r="I439" s="153"/>
      <c r="L439" s="149"/>
      <c r="M439" s="154"/>
      <c r="T439" s="155"/>
      <c r="AT439" s="150" t="s">
        <v>171</v>
      </c>
      <c r="AU439" s="150" t="s">
        <v>79</v>
      </c>
      <c r="AV439" s="12" t="s">
        <v>79</v>
      </c>
      <c r="AW439" s="12" t="s">
        <v>31</v>
      </c>
      <c r="AX439" s="12" t="s">
        <v>69</v>
      </c>
      <c r="AY439" s="150" t="s">
        <v>160</v>
      </c>
    </row>
    <row r="440" spans="2:65" s="15" customFormat="1" ht="11.25">
      <c r="B440" s="180"/>
      <c r="D440" s="145" t="s">
        <v>171</v>
      </c>
      <c r="E440" s="181" t="s">
        <v>19</v>
      </c>
      <c r="F440" s="182" t="s">
        <v>1643</v>
      </c>
      <c r="H440" s="181" t="s">
        <v>19</v>
      </c>
      <c r="I440" s="183"/>
      <c r="L440" s="180"/>
      <c r="M440" s="184"/>
      <c r="T440" s="185"/>
      <c r="AT440" s="181" t="s">
        <v>171</v>
      </c>
      <c r="AU440" s="181" t="s">
        <v>79</v>
      </c>
      <c r="AV440" s="15" t="s">
        <v>77</v>
      </c>
      <c r="AW440" s="15" t="s">
        <v>31</v>
      </c>
      <c r="AX440" s="15" t="s">
        <v>69</v>
      </c>
      <c r="AY440" s="181" t="s">
        <v>160</v>
      </c>
    </row>
    <row r="441" spans="2:65" s="12" customFormat="1" ht="11.25">
      <c r="B441" s="149"/>
      <c r="D441" s="145" t="s">
        <v>171</v>
      </c>
      <c r="E441" s="150" t="s">
        <v>19</v>
      </c>
      <c r="F441" s="151" t="s">
        <v>1644</v>
      </c>
      <c r="H441" s="152">
        <v>26.4</v>
      </c>
      <c r="I441" s="153"/>
      <c r="L441" s="149"/>
      <c r="M441" s="154"/>
      <c r="T441" s="155"/>
      <c r="AT441" s="150" t="s">
        <v>171</v>
      </c>
      <c r="AU441" s="150" t="s">
        <v>79</v>
      </c>
      <c r="AV441" s="12" t="s">
        <v>79</v>
      </c>
      <c r="AW441" s="12" t="s">
        <v>31</v>
      </c>
      <c r="AX441" s="12" t="s">
        <v>69</v>
      </c>
      <c r="AY441" s="150" t="s">
        <v>160</v>
      </c>
    </row>
    <row r="442" spans="2:65" s="15" customFormat="1" ht="11.25">
      <c r="B442" s="180"/>
      <c r="D442" s="145" t="s">
        <v>171</v>
      </c>
      <c r="E442" s="181" t="s">
        <v>19</v>
      </c>
      <c r="F442" s="182" t="s">
        <v>1650</v>
      </c>
      <c r="H442" s="181" t="s">
        <v>19</v>
      </c>
      <c r="I442" s="183"/>
      <c r="L442" s="180"/>
      <c r="M442" s="184"/>
      <c r="T442" s="185"/>
      <c r="AT442" s="181" t="s">
        <v>171</v>
      </c>
      <c r="AU442" s="181" t="s">
        <v>79</v>
      </c>
      <c r="AV442" s="15" t="s">
        <v>77</v>
      </c>
      <c r="AW442" s="15" t="s">
        <v>31</v>
      </c>
      <c r="AX442" s="15" t="s">
        <v>69</v>
      </c>
      <c r="AY442" s="181" t="s">
        <v>160</v>
      </c>
    </row>
    <row r="443" spans="2:65" s="12" customFormat="1" ht="11.25">
      <c r="B443" s="149"/>
      <c r="D443" s="145" t="s">
        <v>171</v>
      </c>
      <c r="E443" s="150" t="s">
        <v>19</v>
      </c>
      <c r="F443" s="151" t="s">
        <v>1651</v>
      </c>
      <c r="H443" s="152">
        <v>38.56</v>
      </c>
      <c r="I443" s="153"/>
      <c r="L443" s="149"/>
      <c r="M443" s="154"/>
      <c r="T443" s="155"/>
      <c r="AT443" s="150" t="s">
        <v>171</v>
      </c>
      <c r="AU443" s="150" t="s">
        <v>79</v>
      </c>
      <c r="AV443" s="12" t="s">
        <v>79</v>
      </c>
      <c r="AW443" s="12" t="s">
        <v>31</v>
      </c>
      <c r="AX443" s="12" t="s">
        <v>69</v>
      </c>
      <c r="AY443" s="150" t="s">
        <v>160</v>
      </c>
    </row>
    <row r="444" spans="2:65" s="15" customFormat="1" ht="11.25">
      <c r="B444" s="180"/>
      <c r="D444" s="145" t="s">
        <v>171</v>
      </c>
      <c r="E444" s="181" t="s">
        <v>19</v>
      </c>
      <c r="F444" s="182" t="s">
        <v>1652</v>
      </c>
      <c r="H444" s="181" t="s">
        <v>19</v>
      </c>
      <c r="I444" s="183"/>
      <c r="L444" s="180"/>
      <c r="M444" s="184"/>
      <c r="T444" s="185"/>
      <c r="AT444" s="181" t="s">
        <v>171</v>
      </c>
      <c r="AU444" s="181" t="s">
        <v>79</v>
      </c>
      <c r="AV444" s="15" t="s">
        <v>77</v>
      </c>
      <c r="AW444" s="15" t="s">
        <v>31</v>
      </c>
      <c r="AX444" s="15" t="s">
        <v>69</v>
      </c>
      <c r="AY444" s="181" t="s">
        <v>160</v>
      </c>
    </row>
    <row r="445" spans="2:65" s="12" customFormat="1" ht="11.25">
      <c r="B445" s="149"/>
      <c r="D445" s="145" t="s">
        <v>171</v>
      </c>
      <c r="E445" s="150" t="s">
        <v>19</v>
      </c>
      <c r="F445" s="151" t="s">
        <v>1653</v>
      </c>
      <c r="H445" s="152">
        <v>50.264000000000003</v>
      </c>
      <c r="I445" s="153"/>
      <c r="L445" s="149"/>
      <c r="M445" s="154"/>
      <c r="T445" s="155"/>
      <c r="AT445" s="150" t="s">
        <v>171</v>
      </c>
      <c r="AU445" s="150" t="s">
        <v>79</v>
      </c>
      <c r="AV445" s="12" t="s">
        <v>79</v>
      </c>
      <c r="AW445" s="12" t="s">
        <v>31</v>
      </c>
      <c r="AX445" s="12" t="s">
        <v>69</v>
      </c>
      <c r="AY445" s="150" t="s">
        <v>160</v>
      </c>
    </row>
    <row r="446" spans="2:65" s="13" customFormat="1" ht="11.25">
      <c r="B446" s="156"/>
      <c r="D446" s="145" t="s">
        <v>171</v>
      </c>
      <c r="E446" s="157" t="s">
        <v>19</v>
      </c>
      <c r="F446" s="158" t="s">
        <v>184</v>
      </c>
      <c r="H446" s="159">
        <v>220.10400000000001</v>
      </c>
      <c r="I446" s="160"/>
      <c r="L446" s="156"/>
      <c r="M446" s="161"/>
      <c r="T446" s="162"/>
      <c r="AT446" s="157" t="s">
        <v>171</v>
      </c>
      <c r="AU446" s="157" t="s">
        <v>79</v>
      </c>
      <c r="AV446" s="13" t="s">
        <v>167</v>
      </c>
      <c r="AW446" s="13" t="s">
        <v>31</v>
      </c>
      <c r="AX446" s="13" t="s">
        <v>77</v>
      </c>
      <c r="AY446" s="157" t="s">
        <v>160</v>
      </c>
    </row>
    <row r="447" spans="2:65" s="1" customFormat="1" ht="16.5" customHeight="1">
      <c r="B447" s="33"/>
      <c r="C447" s="132" t="s">
        <v>1680</v>
      </c>
      <c r="D447" s="132" t="s">
        <v>162</v>
      </c>
      <c r="E447" s="133" t="s">
        <v>1681</v>
      </c>
      <c r="F447" s="134" t="s">
        <v>1682</v>
      </c>
      <c r="G447" s="135" t="s">
        <v>187</v>
      </c>
      <c r="H447" s="136">
        <v>44.021000000000001</v>
      </c>
      <c r="I447" s="137"/>
      <c r="J447" s="138">
        <f>ROUND(I447*H447,2)</f>
        <v>0</v>
      </c>
      <c r="K447" s="134" t="s">
        <v>1251</v>
      </c>
      <c r="L447" s="33"/>
      <c r="M447" s="139" t="s">
        <v>19</v>
      </c>
      <c r="N447" s="140" t="s">
        <v>40</v>
      </c>
      <c r="P447" s="141">
        <f>O447*H447</f>
        <v>0</v>
      </c>
      <c r="Q447" s="141">
        <v>1.5389999999999999E-2</v>
      </c>
      <c r="R447" s="141">
        <f>Q447*H447</f>
        <v>0.67748319000000001</v>
      </c>
      <c r="S447" s="141">
        <v>0</v>
      </c>
      <c r="T447" s="142">
        <f>S447*H447</f>
        <v>0</v>
      </c>
      <c r="AR447" s="143" t="s">
        <v>167</v>
      </c>
      <c r="AT447" s="143" t="s">
        <v>162</v>
      </c>
      <c r="AU447" s="143" t="s">
        <v>79</v>
      </c>
      <c r="AY447" s="18" t="s">
        <v>160</v>
      </c>
      <c r="BE447" s="144">
        <f>IF(N447="základní",J447,0)</f>
        <v>0</v>
      </c>
      <c r="BF447" s="144">
        <f>IF(N447="snížená",J447,0)</f>
        <v>0</v>
      </c>
      <c r="BG447" s="144">
        <f>IF(N447="zákl. přenesená",J447,0)</f>
        <v>0</v>
      </c>
      <c r="BH447" s="144">
        <f>IF(N447="sníž. přenesená",J447,0)</f>
        <v>0</v>
      </c>
      <c r="BI447" s="144">
        <f>IF(N447="nulová",J447,0)</f>
        <v>0</v>
      </c>
      <c r="BJ447" s="18" t="s">
        <v>77</v>
      </c>
      <c r="BK447" s="144">
        <f>ROUND(I447*H447,2)</f>
        <v>0</v>
      </c>
      <c r="BL447" s="18" t="s">
        <v>167</v>
      </c>
      <c r="BM447" s="143" t="s">
        <v>1683</v>
      </c>
    </row>
    <row r="448" spans="2:65" s="1" customFormat="1" ht="11.25">
      <c r="B448" s="33"/>
      <c r="D448" s="145" t="s">
        <v>169</v>
      </c>
      <c r="F448" s="146" t="s">
        <v>1684</v>
      </c>
      <c r="I448" s="147"/>
      <c r="L448" s="33"/>
      <c r="M448" s="148"/>
      <c r="T448" s="54"/>
      <c r="AT448" s="18" t="s">
        <v>169</v>
      </c>
      <c r="AU448" s="18" t="s">
        <v>79</v>
      </c>
    </row>
    <row r="449" spans="2:65" s="1" customFormat="1" ht="11.25">
      <c r="B449" s="33"/>
      <c r="D449" s="193" t="s">
        <v>1254</v>
      </c>
      <c r="F449" s="194" t="s">
        <v>1685</v>
      </c>
      <c r="I449" s="147"/>
      <c r="L449" s="33"/>
      <c r="M449" s="148"/>
      <c r="T449" s="54"/>
      <c r="AT449" s="18" t="s">
        <v>1254</v>
      </c>
      <c r="AU449" s="18" t="s">
        <v>79</v>
      </c>
    </row>
    <row r="450" spans="2:65" s="15" customFormat="1" ht="11.25">
      <c r="B450" s="180"/>
      <c r="D450" s="145" t="s">
        <v>171</v>
      </c>
      <c r="E450" s="181" t="s">
        <v>19</v>
      </c>
      <c r="F450" s="182" t="s">
        <v>1686</v>
      </c>
      <c r="H450" s="181" t="s">
        <v>19</v>
      </c>
      <c r="I450" s="183"/>
      <c r="L450" s="180"/>
      <c r="M450" s="184"/>
      <c r="T450" s="185"/>
      <c r="AT450" s="181" t="s">
        <v>171</v>
      </c>
      <c r="AU450" s="181" t="s">
        <v>79</v>
      </c>
      <c r="AV450" s="15" t="s">
        <v>77</v>
      </c>
      <c r="AW450" s="15" t="s">
        <v>31</v>
      </c>
      <c r="AX450" s="15" t="s">
        <v>69</v>
      </c>
      <c r="AY450" s="181" t="s">
        <v>160</v>
      </c>
    </row>
    <row r="451" spans="2:65" s="12" customFormat="1" ht="11.25">
      <c r="B451" s="149"/>
      <c r="D451" s="145" t="s">
        <v>171</v>
      </c>
      <c r="E451" s="150" t="s">
        <v>19</v>
      </c>
      <c r="F451" s="151" t="s">
        <v>1687</v>
      </c>
      <c r="H451" s="152">
        <v>44.021000000000001</v>
      </c>
      <c r="I451" s="153"/>
      <c r="L451" s="149"/>
      <c r="M451" s="154"/>
      <c r="T451" s="155"/>
      <c r="AT451" s="150" t="s">
        <v>171</v>
      </c>
      <c r="AU451" s="150" t="s">
        <v>79</v>
      </c>
      <c r="AV451" s="12" t="s">
        <v>79</v>
      </c>
      <c r="AW451" s="12" t="s">
        <v>31</v>
      </c>
      <c r="AX451" s="12" t="s">
        <v>77</v>
      </c>
      <c r="AY451" s="150" t="s">
        <v>160</v>
      </c>
    </row>
    <row r="452" spans="2:65" s="1" customFormat="1" ht="16.5" customHeight="1">
      <c r="B452" s="33"/>
      <c r="C452" s="132" t="s">
        <v>1688</v>
      </c>
      <c r="D452" s="132" t="s">
        <v>162</v>
      </c>
      <c r="E452" s="133" t="s">
        <v>1689</v>
      </c>
      <c r="F452" s="134" t="s">
        <v>1690</v>
      </c>
      <c r="G452" s="135" t="s">
        <v>165</v>
      </c>
      <c r="H452" s="136">
        <v>13.206</v>
      </c>
      <c r="I452" s="137"/>
      <c r="J452" s="138">
        <f>ROUND(I452*H452,2)</f>
        <v>0</v>
      </c>
      <c r="K452" s="134" t="s">
        <v>1251</v>
      </c>
      <c r="L452" s="33"/>
      <c r="M452" s="139" t="s">
        <v>19</v>
      </c>
      <c r="N452" s="140" t="s">
        <v>40</v>
      </c>
      <c r="P452" s="141">
        <f>O452*H452</f>
        <v>0</v>
      </c>
      <c r="Q452" s="141">
        <v>0.50426000000000004</v>
      </c>
      <c r="R452" s="141">
        <f>Q452*H452</f>
        <v>6.6592575600000004</v>
      </c>
      <c r="S452" s="141">
        <v>0</v>
      </c>
      <c r="T452" s="142">
        <f>S452*H452</f>
        <v>0</v>
      </c>
      <c r="AR452" s="143" t="s">
        <v>167</v>
      </c>
      <c r="AT452" s="143" t="s">
        <v>162</v>
      </c>
      <c r="AU452" s="143" t="s">
        <v>79</v>
      </c>
      <c r="AY452" s="18" t="s">
        <v>160</v>
      </c>
      <c r="BE452" s="144">
        <f>IF(N452="základní",J452,0)</f>
        <v>0</v>
      </c>
      <c r="BF452" s="144">
        <f>IF(N452="snížená",J452,0)</f>
        <v>0</v>
      </c>
      <c r="BG452" s="144">
        <f>IF(N452="zákl. přenesená",J452,0)</f>
        <v>0</v>
      </c>
      <c r="BH452" s="144">
        <f>IF(N452="sníž. přenesená",J452,0)</f>
        <v>0</v>
      </c>
      <c r="BI452" s="144">
        <f>IF(N452="nulová",J452,0)</f>
        <v>0</v>
      </c>
      <c r="BJ452" s="18" t="s">
        <v>77</v>
      </c>
      <c r="BK452" s="144">
        <f>ROUND(I452*H452,2)</f>
        <v>0</v>
      </c>
      <c r="BL452" s="18" t="s">
        <v>167</v>
      </c>
      <c r="BM452" s="143" t="s">
        <v>1691</v>
      </c>
    </row>
    <row r="453" spans="2:65" s="1" customFormat="1" ht="11.25">
      <c r="B453" s="33"/>
      <c r="D453" s="145" t="s">
        <v>169</v>
      </c>
      <c r="F453" s="146" t="s">
        <v>1692</v>
      </c>
      <c r="I453" s="147"/>
      <c r="L453" s="33"/>
      <c r="M453" s="148"/>
      <c r="T453" s="54"/>
      <c r="AT453" s="18" t="s">
        <v>169</v>
      </c>
      <c r="AU453" s="18" t="s">
        <v>79</v>
      </c>
    </row>
    <row r="454" spans="2:65" s="1" customFormat="1" ht="11.25">
      <c r="B454" s="33"/>
      <c r="D454" s="193" t="s">
        <v>1254</v>
      </c>
      <c r="F454" s="194" t="s">
        <v>1693</v>
      </c>
      <c r="I454" s="147"/>
      <c r="L454" s="33"/>
      <c r="M454" s="148"/>
      <c r="T454" s="54"/>
      <c r="AT454" s="18" t="s">
        <v>1254</v>
      </c>
      <c r="AU454" s="18" t="s">
        <v>79</v>
      </c>
    </row>
    <row r="455" spans="2:65" s="15" customFormat="1" ht="11.25">
      <c r="B455" s="180"/>
      <c r="D455" s="145" t="s">
        <v>171</v>
      </c>
      <c r="E455" s="181" t="s">
        <v>19</v>
      </c>
      <c r="F455" s="182" t="s">
        <v>1694</v>
      </c>
      <c r="H455" s="181" t="s">
        <v>19</v>
      </c>
      <c r="I455" s="183"/>
      <c r="L455" s="180"/>
      <c r="M455" s="184"/>
      <c r="T455" s="185"/>
      <c r="AT455" s="181" t="s">
        <v>171</v>
      </c>
      <c r="AU455" s="181" t="s">
        <v>79</v>
      </c>
      <c r="AV455" s="15" t="s">
        <v>77</v>
      </c>
      <c r="AW455" s="15" t="s">
        <v>31</v>
      </c>
      <c r="AX455" s="15" t="s">
        <v>69</v>
      </c>
      <c r="AY455" s="181" t="s">
        <v>160</v>
      </c>
    </row>
    <row r="456" spans="2:65" s="12" customFormat="1" ht="11.25">
      <c r="B456" s="149"/>
      <c r="D456" s="145" t="s">
        <v>171</v>
      </c>
      <c r="E456" s="150" t="s">
        <v>19</v>
      </c>
      <c r="F456" s="151" t="s">
        <v>1695</v>
      </c>
      <c r="H456" s="152">
        <v>13.206</v>
      </c>
      <c r="I456" s="153"/>
      <c r="L456" s="149"/>
      <c r="M456" s="154"/>
      <c r="T456" s="155"/>
      <c r="AT456" s="150" t="s">
        <v>171</v>
      </c>
      <c r="AU456" s="150" t="s">
        <v>79</v>
      </c>
      <c r="AV456" s="12" t="s">
        <v>79</v>
      </c>
      <c r="AW456" s="12" t="s">
        <v>31</v>
      </c>
      <c r="AX456" s="12" t="s">
        <v>77</v>
      </c>
      <c r="AY456" s="150" t="s">
        <v>160</v>
      </c>
    </row>
    <row r="457" spans="2:65" s="1" customFormat="1" ht="16.5" customHeight="1">
      <c r="B457" s="33"/>
      <c r="C457" s="163" t="s">
        <v>1696</v>
      </c>
      <c r="D457" s="163" t="s">
        <v>200</v>
      </c>
      <c r="E457" s="164" t="s">
        <v>1697</v>
      </c>
      <c r="F457" s="165" t="s">
        <v>1698</v>
      </c>
      <c r="G457" s="166" t="s">
        <v>233</v>
      </c>
      <c r="H457" s="167">
        <v>31.695</v>
      </c>
      <c r="I457" s="168"/>
      <c r="J457" s="169">
        <f>ROUND(I457*H457,2)</f>
        <v>0</v>
      </c>
      <c r="K457" s="165" t="s">
        <v>1251</v>
      </c>
      <c r="L457" s="170"/>
      <c r="M457" s="171" t="s">
        <v>19</v>
      </c>
      <c r="N457" s="172" t="s">
        <v>40</v>
      </c>
      <c r="P457" s="141">
        <f>O457*H457</f>
        <v>0</v>
      </c>
      <c r="Q457" s="141">
        <v>1</v>
      </c>
      <c r="R457" s="141">
        <f>Q457*H457</f>
        <v>31.695</v>
      </c>
      <c r="S457" s="141">
        <v>0</v>
      </c>
      <c r="T457" s="142">
        <f>S457*H457</f>
        <v>0</v>
      </c>
      <c r="AR457" s="143" t="s">
        <v>204</v>
      </c>
      <c r="AT457" s="143" t="s">
        <v>200</v>
      </c>
      <c r="AU457" s="143" t="s">
        <v>79</v>
      </c>
      <c r="AY457" s="18" t="s">
        <v>160</v>
      </c>
      <c r="BE457" s="144">
        <f>IF(N457="základní",J457,0)</f>
        <v>0</v>
      </c>
      <c r="BF457" s="144">
        <f>IF(N457="snížená",J457,0)</f>
        <v>0</v>
      </c>
      <c r="BG457" s="144">
        <f>IF(N457="zákl. přenesená",J457,0)</f>
        <v>0</v>
      </c>
      <c r="BH457" s="144">
        <f>IF(N457="sníž. přenesená",J457,0)</f>
        <v>0</v>
      </c>
      <c r="BI457" s="144">
        <f>IF(N457="nulová",J457,0)</f>
        <v>0</v>
      </c>
      <c r="BJ457" s="18" t="s">
        <v>77</v>
      </c>
      <c r="BK457" s="144">
        <f>ROUND(I457*H457,2)</f>
        <v>0</v>
      </c>
      <c r="BL457" s="18" t="s">
        <v>167</v>
      </c>
      <c r="BM457" s="143" t="s">
        <v>1699</v>
      </c>
    </row>
    <row r="458" spans="2:65" s="1" customFormat="1" ht="11.25">
      <c r="B458" s="33"/>
      <c r="D458" s="145" t="s">
        <v>169</v>
      </c>
      <c r="F458" s="146" t="s">
        <v>1698</v>
      </c>
      <c r="I458" s="147"/>
      <c r="L458" s="33"/>
      <c r="M458" s="148"/>
      <c r="T458" s="54"/>
      <c r="AT458" s="18" t="s">
        <v>169</v>
      </c>
      <c r="AU458" s="18" t="s">
        <v>79</v>
      </c>
    </row>
    <row r="459" spans="2:65" s="12" customFormat="1" ht="11.25">
      <c r="B459" s="149"/>
      <c r="D459" s="145" t="s">
        <v>171</v>
      </c>
      <c r="E459" s="150" t="s">
        <v>19</v>
      </c>
      <c r="F459" s="151" t="s">
        <v>1700</v>
      </c>
      <c r="H459" s="152">
        <v>31.695</v>
      </c>
      <c r="I459" s="153"/>
      <c r="L459" s="149"/>
      <c r="M459" s="154"/>
      <c r="T459" s="155"/>
      <c r="AT459" s="150" t="s">
        <v>171</v>
      </c>
      <c r="AU459" s="150" t="s">
        <v>79</v>
      </c>
      <c r="AV459" s="12" t="s">
        <v>79</v>
      </c>
      <c r="AW459" s="12" t="s">
        <v>31</v>
      </c>
      <c r="AX459" s="12" t="s">
        <v>77</v>
      </c>
      <c r="AY459" s="150" t="s">
        <v>160</v>
      </c>
    </row>
    <row r="460" spans="2:65" s="1" customFormat="1" ht="16.5" customHeight="1">
      <c r="B460" s="33"/>
      <c r="C460" s="132" t="s">
        <v>1701</v>
      </c>
      <c r="D460" s="132" t="s">
        <v>162</v>
      </c>
      <c r="E460" s="133" t="s">
        <v>1702</v>
      </c>
      <c r="F460" s="134" t="s">
        <v>1703</v>
      </c>
      <c r="G460" s="135" t="s">
        <v>187</v>
      </c>
      <c r="H460" s="136">
        <v>220.10400000000001</v>
      </c>
      <c r="I460" s="137"/>
      <c r="J460" s="138">
        <f>ROUND(I460*H460,2)</f>
        <v>0</v>
      </c>
      <c r="K460" s="134" t="s">
        <v>1251</v>
      </c>
      <c r="L460" s="33"/>
      <c r="M460" s="139" t="s">
        <v>19</v>
      </c>
      <c r="N460" s="140" t="s">
        <v>40</v>
      </c>
      <c r="P460" s="141">
        <f>O460*H460</f>
        <v>0</v>
      </c>
      <c r="Q460" s="141">
        <v>7.8159999999999993E-2</v>
      </c>
      <c r="R460" s="141">
        <f>Q460*H460</f>
        <v>17.203328639999999</v>
      </c>
      <c r="S460" s="141">
        <v>0</v>
      </c>
      <c r="T460" s="142">
        <f>S460*H460</f>
        <v>0</v>
      </c>
      <c r="AR460" s="143" t="s">
        <v>167</v>
      </c>
      <c r="AT460" s="143" t="s">
        <v>162</v>
      </c>
      <c r="AU460" s="143" t="s">
        <v>79</v>
      </c>
      <c r="AY460" s="18" t="s">
        <v>160</v>
      </c>
      <c r="BE460" s="144">
        <f>IF(N460="základní",J460,0)</f>
        <v>0</v>
      </c>
      <c r="BF460" s="144">
        <f>IF(N460="snížená",J460,0)</f>
        <v>0</v>
      </c>
      <c r="BG460" s="144">
        <f>IF(N460="zákl. přenesená",J460,0)</f>
        <v>0</v>
      </c>
      <c r="BH460" s="144">
        <f>IF(N460="sníž. přenesená",J460,0)</f>
        <v>0</v>
      </c>
      <c r="BI460" s="144">
        <f>IF(N460="nulová",J460,0)</f>
        <v>0</v>
      </c>
      <c r="BJ460" s="18" t="s">
        <v>77</v>
      </c>
      <c r="BK460" s="144">
        <f>ROUND(I460*H460,2)</f>
        <v>0</v>
      </c>
      <c r="BL460" s="18" t="s">
        <v>167</v>
      </c>
      <c r="BM460" s="143" t="s">
        <v>1704</v>
      </c>
    </row>
    <row r="461" spans="2:65" s="1" customFormat="1" ht="11.25">
      <c r="B461" s="33"/>
      <c r="D461" s="145" t="s">
        <v>169</v>
      </c>
      <c r="F461" s="146" t="s">
        <v>1705</v>
      </c>
      <c r="I461" s="147"/>
      <c r="L461" s="33"/>
      <c r="M461" s="148"/>
      <c r="T461" s="54"/>
      <c r="AT461" s="18" t="s">
        <v>169</v>
      </c>
      <c r="AU461" s="18" t="s">
        <v>79</v>
      </c>
    </row>
    <row r="462" spans="2:65" s="1" customFormat="1" ht="11.25">
      <c r="B462" s="33"/>
      <c r="D462" s="193" t="s">
        <v>1254</v>
      </c>
      <c r="F462" s="194" t="s">
        <v>1706</v>
      </c>
      <c r="I462" s="147"/>
      <c r="L462" s="33"/>
      <c r="M462" s="148"/>
      <c r="T462" s="54"/>
      <c r="AT462" s="18" t="s">
        <v>1254</v>
      </c>
      <c r="AU462" s="18" t="s">
        <v>79</v>
      </c>
    </row>
    <row r="463" spans="2:65" s="15" customFormat="1" ht="11.25">
      <c r="B463" s="180"/>
      <c r="D463" s="145" t="s">
        <v>171</v>
      </c>
      <c r="E463" s="181" t="s">
        <v>19</v>
      </c>
      <c r="F463" s="182" t="s">
        <v>1555</v>
      </c>
      <c r="H463" s="181" t="s">
        <v>19</v>
      </c>
      <c r="I463" s="183"/>
      <c r="L463" s="180"/>
      <c r="M463" s="184"/>
      <c r="T463" s="185"/>
      <c r="AT463" s="181" t="s">
        <v>171</v>
      </c>
      <c r="AU463" s="181" t="s">
        <v>79</v>
      </c>
      <c r="AV463" s="15" t="s">
        <v>77</v>
      </c>
      <c r="AW463" s="15" t="s">
        <v>31</v>
      </c>
      <c r="AX463" s="15" t="s">
        <v>69</v>
      </c>
      <c r="AY463" s="181" t="s">
        <v>160</v>
      </c>
    </row>
    <row r="464" spans="2:65" s="12" customFormat="1" ht="11.25">
      <c r="B464" s="149"/>
      <c r="D464" s="145" t="s">
        <v>171</v>
      </c>
      <c r="E464" s="150" t="s">
        <v>19</v>
      </c>
      <c r="F464" s="151" t="s">
        <v>1641</v>
      </c>
      <c r="H464" s="152">
        <v>46.74</v>
      </c>
      <c r="I464" s="153"/>
      <c r="L464" s="149"/>
      <c r="M464" s="154"/>
      <c r="T464" s="155"/>
      <c r="AT464" s="150" t="s">
        <v>171</v>
      </c>
      <c r="AU464" s="150" t="s">
        <v>79</v>
      </c>
      <c r="AV464" s="12" t="s">
        <v>79</v>
      </c>
      <c r="AW464" s="12" t="s">
        <v>31</v>
      </c>
      <c r="AX464" s="12" t="s">
        <v>69</v>
      </c>
      <c r="AY464" s="150" t="s">
        <v>160</v>
      </c>
    </row>
    <row r="465" spans="2:65" s="12" customFormat="1" ht="11.25">
      <c r="B465" s="149"/>
      <c r="D465" s="145" t="s">
        <v>171</v>
      </c>
      <c r="E465" s="150" t="s">
        <v>19</v>
      </c>
      <c r="F465" s="151" t="s">
        <v>1642</v>
      </c>
      <c r="H465" s="152">
        <v>58.14</v>
      </c>
      <c r="I465" s="153"/>
      <c r="L465" s="149"/>
      <c r="M465" s="154"/>
      <c r="T465" s="155"/>
      <c r="AT465" s="150" t="s">
        <v>171</v>
      </c>
      <c r="AU465" s="150" t="s">
        <v>79</v>
      </c>
      <c r="AV465" s="12" t="s">
        <v>79</v>
      </c>
      <c r="AW465" s="12" t="s">
        <v>31</v>
      </c>
      <c r="AX465" s="12" t="s">
        <v>69</v>
      </c>
      <c r="AY465" s="150" t="s">
        <v>160</v>
      </c>
    </row>
    <row r="466" spans="2:65" s="15" customFormat="1" ht="11.25">
      <c r="B466" s="180"/>
      <c r="D466" s="145" t="s">
        <v>171</v>
      </c>
      <c r="E466" s="181" t="s">
        <v>19</v>
      </c>
      <c r="F466" s="182" t="s">
        <v>1643</v>
      </c>
      <c r="H466" s="181" t="s">
        <v>19</v>
      </c>
      <c r="I466" s="183"/>
      <c r="L466" s="180"/>
      <c r="M466" s="184"/>
      <c r="T466" s="185"/>
      <c r="AT466" s="181" t="s">
        <v>171</v>
      </c>
      <c r="AU466" s="181" t="s">
        <v>79</v>
      </c>
      <c r="AV466" s="15" t="s">
        <v>77</v>
      </c>
      <c r="AW466" s="15" t="s">
        <v>31</v>
      </c>
      <c r="AX466" s="15" t="s">
        <v>69</v>
      </c>
      <c r="AY466" s="181" t="s">
        <v>160</v>
      </c>
    </row>
    <row r="467" spans="2:65" s="12" customFormat="1" ht="11.25">
      <c r="B467" s="149"/>
      <c r="D467" s="145" t="s">
        <v>171</v>
      </c>
      <c r="E467" s="150" t="s">
        <v>19</v>
      </c>
      <c r="F467" s="151" t="s">
        <v>1644</v>
      </c>
      <c r="H467" s="152">
        <v>26.4</v>
      </c>
      <c r="I467" s="153"/>
      <c r="L467" s="149"/>
      <c r="M467" s="154"/>
      <c r="T467" s="155"/>
      <c r="AT467" s="150" t="s">
        <v>171</v>
      </c>
      <c r="AU467" s="150" t="s">
        <v>79</v>
      </c>
      <c r="AV467" s="12" t="s">
        <v>79</v>
      </c>
      <c r="AW467" s="12" t="s">
        <v>31</v>
      </c>
      <c r="AX467" s="12" t="s">
        <v>69</v>
      </c>
      <c r="AY467" s="150" t="s">
        <v>160</v>
      </c>
    </row>
    <row r="468" spans="2:65" s="15" customFormat="1" ht="11.25">
      <c r="B468" s="180"/>
      <c r="D468" s="145" t="s">
        <v>171</v>
      </c>
      <c r="E468" s="181" t="s">
        <v>19</v>
      </c>
      <c r="F468" s="182" t="s">
        <v>1650</v>
      </c>
      <c r="H468" s="181" t="s">
        <v>19</v>
      </c>
      <c r="I468" s="183"/>
      <c r="L468" s="180"/>
      <c r="M468" s="184"/>
      <c r="T468" s="185"/>
      <c r="AT468" s="181" t="s">
        <v>171</v>
      </c>
      <c r="AU468" s="181" t="s">
        <v>79</v>
      </c>
      <c r="AV468" s="15" t="s">
        <v>77</v>
      </c>
      <c r="AW468" s="15" t="s">
        <v>31</v>
      </c>
      <c r="AX468" s="15" t="s">
        <v>69</v>
      </c>
      <c r="AY468" s="181" t="s">
        <v>160</v>
      </c>
    </row>
    <row r="469" spans="2:65" s="12" customFormat="1" ht="11.25">
      <c r="B469" s="149"/>
      <c r="D469" s="145" t="s">
        <v>171</v>
      </c>
      <c r="E469" s="150" t="s">
        <v>19</v>
      </c>
      <c r="F469" s="151" t="s">
        <v>1651</v>
      </c>
      <c r="H469" s="152">
        <v>38.56</v>
      </c>
      <c r="I469" s="153"/>
      <c r="L469" s="149"/>
      <c r="M469" s="154"/>
      <c r="T469" s="155"/>
      <c r="AT469" s="150" t="s">
        <v>171</v>
      </c>
      <c r="AU469" s="150" t="s">
        <v>79</v>
      </c>
      <c r="AV469" s="12" t="s">
        <v>79</v>
      </c>
      <c r="AW469" s="12" t="s">
        <v>31</v>
      </c>
      <c r="AX469" s="12" t="s">
        <v>69</v>
      </c>
      <c r="AY469" s="150" t="s">
        <v>160</v>
      </c>
    </row>
    <row r="470" spans="2:65" s="15" customFormat="1" ht="11.25">
      <c r="B470" s="180"/>
      <c r="D470" s="145" t="s">
        <v>171</v>
      </c>
      <c r="E470" s="181" t="s">
        <v>19</v>
      </c>
      <c r="F470" s="182" t="s">
        <v>1652</v>
      </c>
      <c r="H470" s="181" t="s">
        <v>19</v>
      </c>
      <c r="I470" s="183"/>
      <c r="L470" s="180"/>
      <c r="M470" s="184"/>
      <c r="T470" s="185"/>
      <c r="AT470" s="181" t="s">
        <v>171</v>
      </c>
      <c r="AU470" s="181" t="s">
        <v>79</v>
      </c>
      <c r="AV470" s="15" t="s">
        <v>77</v>
      </c>
      <c r="AW470" s="15" t="s">
        <v>31</v>
      </c>
      <c r="AX470" s="15" t="s">
        <v>69</v>
      </c>
      <c r="AY470" s="181" t="s">
        <v>160</v>
      </c>
    </row>
    <row r="471" spans="2:65" s="12" customFormat="1" ht="11.25">
      <c r="B471" s="149"/>
      <c r="D471" s="145" t="s">
        <v>171</v>
      </c>
      <c r="E471" s="150" t="s">
        <v>19</v>
      </c>
      <c r="F471" s="151" t="s">
        <v>1653</v>
      </c>
      <c r="H471" s="152">
        <v>50.264000000000003</v>
      </c>
      <c r="I471" s="153"/>
      <c r="L471" s="149"/>
      <c r="M471" s="154"/>
      <c r="T471" s="155"/>
      <c r="AT471" s="150" t="s">
        <v>171</v>
      </c>
      <c r="AU471" s="150" t="s">
        <v>79</v>
      </c>
      <c r="AV471" s="12" t="s">
        <v>79</v>
      </c>
      <c r="AW471" s="12" t="s">
        <v>31</v>
      </c>
      <c r="AX471" s="12" t="s">
        <v>69</v>
      </c>
      <c r="AY471" s="150" t="s">
        <v>160</v>
      </c>
    </row>
    <row r="472" spans="2:65" s="13" customFormat="1" ht="11.25">
      <c r="B472" s="156"/>
      <c r="D472" s="145" t="s">
        <v>171</v>
      </c>
      <c r="E472" s="157" t="s">
        <v>19</v>
      </c>
      <c r="F472" s="158" t="s">
        <v>184</v>
      </c>
      <c r="H472" s="159">
        <v>220.10400000000001</v>
      </c>
      <c r="I472" s="160"/>
      <c r="L472" s="156"/>
      <c r="M472" s="161"/>
      <c r="T472" s="162"/>
      <c r="AT472" s="157" t="s">
        <v>171</v>
      </c>
      <c r="AU472" s="157" t="s">
        <v>79</v>
      </c>
      <c r="AV472" s="13" t="s">
        <v>167</v>
      </c>
      <c r="AW472" s="13" t="s">
        <v>31</v>
      </c>
      <c r="AX472" s="13" t="s">
        <v>77</v>
      </c>
      <c r="AY472" s="157" t="s">
        <v>160</v>
      </c>
    </row>
    <row r="473" spans="2:65" s="1" customFormat="1" ht="16.5" customHeight="1">
      <c r="B473" s="33"/>
      <c r="C473" s="132" t="s">
        <v>1707</v>
      </c>
      <c r="D473" s="132" t="s">
        <v>162</v>
      </c>
      <c r="E473" s="133" t="s">
        <v>1708</v>
      </c>
      <c r="F473" s="134" t="s">
        <v>1709</v>
      </c>
      <c r="G473" s="135" t="s">
        <v>187</v>
      </c>
      <c r="H473" s="136">
        <v>220.10400000000001</v>
      </c>
      <c r="I473" s="137"/>
      <c r="J473" s="138">
        <f>ROUND(I473*H473,2)</f>
        <v>0</v>
      </c>
      <c r="K473" s="134" t="s">
        <v>1251</v>
      </c>
      <c r="L473" s="33"/>
      <c r="M473" s="139" t="s">
        <v>19</v>
      </c>
      <c r="N473" s="140" t="s">
        <v>40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167</v>
      </c>
      <c r="AT473" s="143" t="s">
        <v>162</v>
      </c>
      <c r="AU473" s="143" t="s">
        <v>79</v>
      </c>
      <c r="AY473" s="18" t="s">
        <v>160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8" t="s">
        <v>77</v>
      </c>
      <c r="BK473" s="144">
        <f>ROUND(I473*H473,2)</f>
        <v>0</v>
      </c>
      <c r="BL473" s="18" t="s">
        <v>167</v>
      </c>
      <c r="BM473" s="143" t="s">
        <v>1710</v>
      </c>
    </row>
    <row r="474" spans="2:65" s="1" customFormat="1" ht="11.25">
      <c r="B474" s="33"/>
      <c r="D474" s="145" t="s">
        <v>169</v>
      </c>
      <c r="F474" s="146" t="s">
        <v>1711</v>
      </c>
      <c r="I474" s="147"/>
      <c r="L474" s="33"/>
      <c r="M474" s="148"/>
      <c r="T474" s="54"/>
      <c r="AT474" s="18" t="s">
        <v>169</v>
      </c>
      <c r="AU474" s="18" t="s">
        <v>79</v>
      </c>
    </row>
    <row r="475" spans="2:65" s="1" customFormat="1" ht="11.25">
      <c r="B475" s="33"/>
      <c r="D475" s="193" t="s">
        <v>1254</v>
      </c>
      <c r="F475" s="194" t="s">
        <v>1712</v>
      </c>
      <c r="I475" s="147"/>
      <c r="L475" s="33"/>
      <c r="M475" s="148"/>
      <c r="T475" s="54"/>
      <c r="AT475" s="18" t="s">
        <v>1254</v>
      </c>
      <c r="AU475" s="18" t="s">
        <v>79</v>
      </c>
    </row>
    <row r="476" spans="2:65" s="1" customFormat="1" ht="16.5" customHeight="1">
      <c r="B476" s="33"/>
      <c r="C476" s="132" t="s">
        <v>1713</v>
      </c>
      <c r="D476" s="132" t="s">
        <v>162</v>
      </c>
      <c r="E476" s="133" t="s">
        <v>1714</v>
      </c>
      <c r="F476" s="134" t="s">
        <v>1715</v>
      </c>
      <c r="G476" s="135" t="s">
        <v>187</v>
      </c>
      <c r="H476" s="136">
        <v>3.0910000000000002</v>
      </c>
      <c r="I476" s="137"/>
      <c r="J476" s="138">
        <f>ROUND(I476*H476,2)</f>
        <v>0</v>
      </c>
      <c r="K476" s="134" t="s">
        <v>1251</v>
      </c>
      <c r="L476" s="33"/>
      <c r="M476" s="139" t="s">
        <v>19</v>
      </c>
      <c r="N476" s="140" t="s">
        <v>40</v>
      </c>
      <c r="P476" s="141">
        <f>O476*H476</f>
        <v>0</v>
      </c>
      <c r="Q476" s="141">
        <v>6.0429999999999998E-2</v>
      </c>
      <c r="R476" s="141">
        <f>Q476*H476</f>
        <v>0.18678913</v>
      </c>
      <c r="S476" s="141">
        <v>0</v>
      </c>
      <c r="T476" s="142">
        <f>S476*H476</f>
        <v>0</v>
      </c>
      <c r="AR476" s="143" t="s">
        <v>167</v>
      </c>
      <c r="AT476" s="143" t="s">
        <v>162</v>
      </c>
      <c r="AU476" s="143" t="s">
        <v>79</v>
      </c>
      <c r="AY476" s="18" t="s">
        <v>160</v>
      </c>
      <c r="BE476" s="144">
        <f>IF(N476="základní",J476,0)</f>
        <v>0</v>
      </c>
      <c r="BF476" s="144">
        <f>IF(N476="snížená",J476,0)</f>
        <v>0</v>
      </c>
      <c r="BG476" s="144">
        <f>IF(N476="zákl. přenesená",J476,0)</f>
        <v>0</v>
      </c>
      <c r="BH476" s="144">
        <f>IF(N476="sníž. přenesená",J476,0)</f>
        <v>0</v>
      </c>
      <c r="BI476" s="144">
        <f>IF(N476="nulová",J476,0)</f>
        <v>0</v>
      </c>
      <c r="BJ476" s="18" t="s">
        <v>77</v>
      </c>
      <c r="BK476" s="144">
        <f>ROUND(I476*H476,2)</f>
        <v>0</v>
      </c>
      <c r="BL476" s="18" t="s">
        <v>167</v>
      </c>
      <c r="BM476" s="143" t="s">
        <v>1716</v>
      </c>
    </row>
    <row r="477" spans="2:65" s="1" customFormat="1" ht="11.25">
      <c r="B477" s="33"/>
      <c r="D477" s="145" t="s">
        <v>169</v>
      </c>
      <c r="F477" s="146" t="s">
        <v>1717</v>
      </c>
      <c r="I477" s="147"/>
      <c r="L477" s="33"/>
      <c r="M477" s="148"/>
      <c r="T477" s="54"/>
      <c r="AT477" s="18" t="s">
        <v>169</v>
      </c>
      <c r="AU477" s="18" t="s">
        <v>79</v>
      </c>
    </row>
    <row r="478" spans="2:65" s="1" customFormat="1" ht="11.25">
      <c r="B478" s="33"/>
      <c r="D478" s="193" t="s">
        <v>1254</v>
      </c>
      <c r="F478" s="194" t="s">
        <v>1718</v>
      </c>
      <c r="I478" s="147"/>
      <c r="L478" s="33"/>
      <c r="M478" s="148"/>
      <c r="T478" s="54"/>
      <c r="AT478" s="18" t="s">
        <v>1254</v>
      </c>
      <c r="AU478" s="18" t="s">
        <v>79</v>
      </c>
    </row>
    <row r="479" spans="2:65" s="15" customFormat="1" ht="11.25">
      <c r="B479" s="180"/>
      <c r="D479" s="145" t="s">
        <v>171</v>
      </c>
      <c r="E479" s="181" t="s">
        <v>19</v>
      </c>
      <c r="F479" s="182" t="s">
        <v>1719</v>
      </c>
      <c r="H479" s="181" t="s">
        <v>19</v>
      </c>
      <c r="I479" s="183"/>
      <c r="L479" s="180"/>
      <c r="M479" s="184"/>
      <c r="T479" s="185"/>
      <c r="AT479" s="181" t="s">
        <v>171</v>
      </c>
      <c r="AU479" s="181" t="s">
        <v>79</v>
      </c>
      <c r="AV479" s="15" t="s">
        <v>77</v>
      </c>
      <c r="AW479" s="15" t="s">
        <v>31</v>
      </c>
      <c r="AX479" s="15" t="s">
        <v>69</v>
      </c>
      <c r="AY479" s="181" t="s">
        <v>160</v>
      </c>
    </row>
    <row r="480" spans="2:65" s="12" customFormat="1" ht="11.25">
      <c r="B480" s="149"/>
      <c r="D480" s="145" t="s">
        <v>171</v>
      </c>
      <c r="E480" s="150" t="s">
        <v>19</v>
      </c>
      <c r="F480" s="151" t="s">
        <v>1720</v>
      </c>
      <c r="H480" s="152">
        <v>3.0910000000000002</v>
      </c>
      <c r="I480" s="153"/>
      <c r="L480" s="149"/>
      <c r="M480" s="154"/>
      <c r="T480" s="155"/>
      <c r="AT480" s="150" t="s">
        <v>171</v>
      </c>
      <c r="AU480" s="150" t="s">
        <v>79</v>
      </c>
      <c r="AV480" s="12" t="s">
        <v>79</v>
      </c>
      <c r="AW480" s="12" t="s">
        <v>31</v>
      </c>
      <c r="AX480" s="12" t="s">
        <v>77</v>
      </c>
      <c r="AY480" s="150" t="s">
        <v>160</v>
      </c>
    </row>
    <row r="481" spans="2:65" s="1" customFormat="1" ht="16.5" customHeight="1">
      <c r="B481" s="33"/>
      <c r="C481" s="132" t="s">
        <v>1721</v>
      </c>
      <c r="D481" s="132" t="s">
        <v>162</v>
      </c>
      <c r="E481" s="133" t="s">
        <v>1722</v>
      </c>
      <c r="F481" s="134" t="s">
        <v>1723</v>
      </c>
      <c r="G481" s="135" t="s">
        <v>298</v>
      </c>
      <c r="H481" s="136">
        <v>29.6</v>
      </c>
      <c r="I481" s="137"/>
      <c r="J481" s="138">
        <f>ROUND(I481*H481,2)</f>
        <v>0</v>
      </c>
      <c r="K481" s="134" t="s">
        <v>1251</v>
      </c>
      <c r="L481" s="33"/>
      <c r="M481" s="139" t="s">
        <v>19</v>
      </c>
      <c r="N481" s="140" t="s">
        <v>40</v>
      </c>
      <c r="P481" s="141">
        <f>O481*H481</f>
        <v>0</v>
      </c>
      <c r="Q481" s="141">
        <v>6.4999999999999997E-4</v>
      </c>
      <c r="R481" s="141">
        <f>Q481*H481</f>
        <v>1.924E-2</v>
      </c>
      <c r="S481" s="141">
        <v>1E-3</v>
      </c>
      <c r="T481" s="142">
        <f>S481*H481</f>
        <v>2.9600000000000001E-2</v>
      </c>
      <c r="AR481" s="143" t="s">
        <v>167</v>
      </c>
      <c r="AT481" s="143" t="s">
        <v>162</v>
      </c>
      <c r="AU481" s="143" t="s">
        <v>79</v>
      </c>
      <c r="AY481" s="18" t="s">
        <v>160</v>
      </c>
      <c r="BE481" s="144">
        <f>IF(N481="základní",J481,0)</f>
        <v>0</v>
      </c>
      <c r="BF481" s="144">
        <f>IF(N481="snížená",J481,0)</f>
        <v>0</v>
      </c>
      <c r="BG481" s="144">
        <f>IF(N481="zákl. přenesená",J481,0)</f>
        <v>0</v>
      </c>
      <c r="BH481" s="144">
        <f>IF(N481="sníž. přenesená",J481,0)</f>
        <v>0</v>
      </c>
      <c r="BI481" s="144">
        <f>IF(N481="nulová",J481,0)</f>
        <v>0</v>
      </c>
      <c r="BJ481" s="18" t="s">
        <v>77</v>
      </c>
      <c r="BK481" s="144">
        <f>ROUND(I481*H481,2)</f>
        <v>0</v>
      </c>
      <c r="BL481" s="18" t="s">
        <v>167</v>
      </c>
      <c r="BM481" s="143" t="s">
        <v>1724</v>
      </c>
    </row>
    <row r="482" spans="2:65" s="1" customFormat="1" ht="11.25">
      <c r="B482" s="33"/>
      <c r="D482" s="145" t="s">
        <v>169</v>
      </c>
      <c r="F482" s="146" t="s">
        <v>1725</v>
      </c>
      <c r="I482" s="147"/>
      <c r="L482" s="33"/>
      <c r="M482" s="148"/>
      <c r="T482" s="54"/>
      <c r="AT482" s="18" t="s">
        <v>169</v>
      </c>
      <c r="AU482" s="18" t="s">
        <v>79</v>
      </c>
    </row>
    <row r="483" spans="2:65" s="1" customFormat="1" ht="11.25">
      <c r="B483" s="33"/>
      <c r="D483" s="193" t="s">
        <v>1254</v>
      </c>
      <c r="F483" s="194" t="s">
        <v>1726</v>
      </c>
      <c r="I483" s="147"/>
      <c r="L483" s="33"/>
      <c r="M483" s="148"/>
      <c r="T483" s="54"/>
      <c r="AT483" s="18" t="s">
        <v>1254</v>
      </c>
      <c r="AU483" s="18" t="s">
        <v>79</v>
      </c>
    </row>
    <row r="484" spans="2:65" s="15" customFormat="1" ht="11.25">
      <c r="B484" s="180"/>
      <c r="D484" s="145" t="s">
        <v>171</v>
      </c>
      <c r="E484" s="181" t="s">
        <v>19</v>
      </c>
      <c r="F484" s="182" t="s">
        <v>1727</v>
      </c>
      <c r="H484" s="181" t="s">
        <v>19</v>
      </c>
      <c r="I484" s="183"/>
      <c r="L484" s="180"/>
      <c r="M484" s="184"/>
      <c r="T484" s="185"/>
      <c r="AT484" s="181" t="s">
        <v>171</v>
      </c>
      <c r="AU484" s="181" t="s">
        <v>79</v>
      </c>
      <c r="AV484" s="15" t="s">
        <v>77</v>
      </c>
      <c r="AW484" s="15" t="s">
        <v>31</v>
      </c>
      <c r="AX484" s="15" t="s">
        <v>69</v>
      </c>
      <c r="AY484" s="181" t="s">
        <v>160</v>
      </c>
    </row>
    <row r="485" spans="2:65" s="12" customFormat="1" ht="11.25">
      <c r="B485" s="149"/>
      <c r="D485" s="145" t="s">
        <v>171</v>
      </c>
      <c r="E485" s="150" t="s">
        <v>19</v>
      </c>
      <c r="F485" s="151" t="s">
        <v>1728</v>
      </c>
      <c r="H485" s="152">
        <v>73.332999999999998</v>
      </c>
      <c r="I485" s="153"/>
      <c r="L485" s="149"/>
      <c r="M485" s="154"/>
      <c r="T485" s="155"/>
      <c r="AT485" s="150" t="s">
        <v>171</v>
      </c>
      <c r="AU485" s="150" t="s">
        <v>79</v>
      </c>
      <c r="AV485" s="12" t="s">
        <v>79</v>
      </c>
      <c r="AW485" s="12" t="s">
        <v>31</v>
      </c>
      <c r="AX485" s="12" t="s">
        <v>69</v>
      </c>
      <c r="AY485" s="150" t="s">
        <v>160</v>
      </c>
    </row>
    <row r="486" spans="2:65" s="15" customFormat="1" ht="11.25">
      <c r="B486" s="180"/>
      <c r="D486" s="145" t="s">
        <v>171</v>
      </c>
      <c r="E486" s="181" t="s">
        <v>19</v>
      </c>
      <c r="F486" s="182" t="s">
        <v>1729</v>
      </c>
      <c r="H486" s="181" t="s">
        <v>19</v>
      </c>
      <c r="I486" s="183"/>
      <c r="L486" s="180"/>
      <c r="M486" s="184"/>
      <c r="T486" s="185"/>
      <c r="AT486" s="181" t="s">
        <v>171</v>
      </c>
      <c r="AU486" s="181" t="s">
        <v>79</v>
      </c>
      <c r="AV486" s="15" t="s">
        <v>77</v>
      </c>
      <c r="AW486" s="15" t="s">
        <v>31</v>
      </c>
      <c r="AX486" s="15" t="s">
        <v>69</v>
      </c>
      <c r="AY486" s="181" t="s">
        <v>160</v>
      </c>
    </row>
    <row r="487" spans="2:65" s="12" customFormat="1" ht="11.25">
      <c r="B487" s="149"/>
      <c r="D487" s="145" t="s">
        <v>171</v>
      </c>
      <c r="E487" s="150" t="s">
        <v>19</v>
      </c>
      <c r="F487" s="151" t="s">
        <v>1730</v>
      </c>
      <c r="H487" s="152">
        <v>29.6</v>
      </c>
      <c r="I487" s="153"/>
      <c r="L487" s="149"/>
      <c r="M487" s="154"/>
      <c r="T487" s="155"/>
      <c r="AT487" s="150" t="s">
        <v>171</v>
      </c>
      <c r="AU487" s="150" t="s">
        <v>79</v>
      </c>
      <c r="AV487" s="12" t="s">
        <v>79</v>
      </c>
      <c r="AW487" s="12" t="s">
        <v>31</v>
      </c>
      <c r="AX487" s="12" t="s">
        <v>77</v>
      </c>
      <c r="AY487" s="150" t="s">
        <v>160</v>
      </c>
    </row>
    <row r="488" spans="2:65" s="1" customFormat="1" ht="16.5" customHeight="1">
      <c r="B488" s="33"/>
      <c r="C488" s="163" t="s">
        <v>1731</v>
      </c>
      <c r="D488" s="163" t="s">
        <v>200</v>
      </c>
      <c r="E488" s="164" t="s">
        <v>1732</v>
      </c>
      <c r="F488" s="165" t="s">
        <v>1733</v>
      </c>
      <c r="G488" s="166" t="s">
        <v>233</v>
      </c>
      <c r="H488" s="167">
        <v>0.13300000000000001</v>
      </c>
      <c r="I488" s="168"/>
      <c r="J488" s="169">
        <f>ROUND(I488*H488,2)</f>
        <v>0</v>
      </c>
      <c r="K488" s="165" t="s">
        <v>1251</v>
      </c>
      <c r="L488" s="170"/>
      <c r="M488" s="171" t="s">
        <v>19</v>
      </c>
      <c r="N488" s="172" t="s">
        <v>40</v>
      </c>
      <c r="P488" s="141">
        <f>O488*H488</f>
        <v>0</v>
      </c>
      <c r="Q488" s="141">
        <v>1</v>
      </c>
      <c r="R488" s="141">
        <f>Q488*H488</f>
        <v>0.13300000000000001</v>
      </c>
      <c r="S488" s="141">
        <v>0</v>
      </c>
      <c r="T488" s="142">
        <f>S488*H488</f>
        <v>0</v>
      </c>
      <c r="AR488" s="143" t="s">
        <v>204</v>
      </c>
      <c r="AT488" s="143" t="s">
        <v>200</v>
      </c>
      <c r="AU488" s="143" t="s">
        <v>79</v>
      </c>
      <c r="AY488" s="18" t="s">
        <v>160</v>
      </c>
      <c r="BE488" s="144">
        <f>IF(N488="základní",J488,0)</f>
        <v>0</v>
      </c>
      <c r="BF488" s="144">
        <f>IF(N488="snížená",J488,0)</f>
        <v>0</v>
      </c>
      <c r="BG488" s="144">
        <f>IF(N488="zákl. přenesená",J488,0)</f>
        <v>0</v>
      </c>
      <c r="BH488" s="144">
        <f>IF(N488="sníž. přenesená",J488,0)</f>
        <v>0</v>
      </c>
      <c r="BI488" s="144">
        <f>IF(N488="nulová",J488,0)</f>
        <v>0</v>
      </c>
      <c r="BJ488" s="18" t="s">
        <v>77</v>
      </c>
      <c r="BK488" s="144">
        <f>ROUND(I488*H488,2)</f>
        <v>0</v>
      </c>
      <c r="BL488" s="18" t="s">
        <v>167</v>
      </c>
      <c r="BM488" s="143" t="s">
        <v>1734</v>
      </c>
    </row>
    <row r="489" spans="2:65" s="1" customFormat="1" ht="11.25">
      <c r="B489" s="33"/>
      <c r="D489" s="145" t="s">
        <v>169</v>
      </c>
      <c r="F489" s="146" t="s">
        <v>1733</v>
      </c>
      <c r="I489" s="147"/>
      <c r="L489" s="33"/>
      <c r="M489" s="148"/>
      <c r="T489" s="54"/>
      <c r="AT489" s="18" t="s">
        <v>169</v>
      </c>
      <c r="AU489" s="18" t="s">
        <v>79</v>
      </c>
    </row>
    <row r="490" spans="2:65" s="12" customFormat="1" ht="11.25">
      <c r="B490" s="149"/>
      <c r="D490" s="145" t="s">
        <v>171</v>
      </c>
      <c r="E490" s="150" t="s">
        <v>19</v>
      </c>
      <c r="F490" s="151" t="s">
        <v>1735</v>
      </c>
      <c r="H490" s="152">
        <v>0.13300000000000001</v>
      </c>
      <c r="I490" s="153"/>
      <c r="L490" s="149"/>
      <c r="M490" s="154"/>
      <c r="T490" s="155"/>
      <c r="AT490" s="150" t="s">
        <v>171</v>
      </c>
      <c r="AU490" s="150" t="s">
        <v>79</v>
      </c>
      <c r="AV490" s="12" t="s">
        <v>79</v>
      </c>
      <c r="AW490" s="12" t="s">
        <v>31</v>
      </c>
      <c r="AX490" s="12" t="s">
        <v>77</v>
      </c>
      <c r="AY490" s="150" t="s">
        <v>160</v>
      </c>
    </row>
    <row r="491" spans="2:65" s="11" customFormat="1" ht="22.9" customHeight="1">
      <c r="B491" s="120"/>
      <c r="D491" s="121" t="s">
        <v>68</v>
      </c>
      <c r="E491" s="130" t="s">
        <v>1736</v>
      </c>
      <c r="F491" s="130" t="s">
        <v>1737</v>
      </c>
      <c r="I491" s="123"/>
      <c r="J491" s="131">
        <f>BK491</f>
        <v>0</v>
      </c>
      <c r="L491" s="120"/>
      <c r="M491" s="125"/>
      <c r="P491" s="126">
        <f>SUM(P492:P494)</f>
        <v>0</v>
      </c>
      <c r="R491" s="126">
        <f>SUM(R492:R494)</f>
        <v>0</v>
      </c>
      <c r="T491" s="127">
        <f>SUM(T492:T494)</f>
        <v>0</v>
      </c>
      <c r="AR491" s="121" t="s">
        <v>77</v>
      </c>
      <c r="AT491" s="128" t="s">
        <v>68</v>
      </c>
      <c r="AU491" s="128" t="s">
        <v>77</v>
      </c>
      <c r="AY491" s="121" t="s">
        <v>160</v>
      </c>
      <c r="BK491" s="129">
        <f>SUM(BK492:BK494)</f>
        <v>0</v>
      </c>
    </row>
    <row r="492" spans="2:65" s="1" customFormat="1" ht="16.5" customHeight="1">
      <c r="B492" s="33"/>
      <c r="C492" s="132" t="s">
        <v>1738</v>
      </c>
      <c r="D492" s="132" t="s">
        <v>162</v>
      </c>
      <c r="E492" s="133" t="s">
        <v>1739</v>
      </c>
      <c r="F492" s="134" t="s">
        <v>1740</v>
      </c>
      <c r="G492" s="135" t="s">
        <v>233</v>
      </c>
      <c r="H492" s="136">
        <v>178.178</v>
      </c>
      <c r="I492" s="137"/>
      <c r="J492" s="138">
        <f>ROUND(I492*H492,2)</f>
        <v>0</v>
      </c>
      <c r="K492" s="134" t="s">
        <v>1251</v>
      </c>
      <c r="L492" s="33"/>
      <c r="M492" s="139" t="s">
        <v>19</v>
      </c>
      <c r="N492" s="140" t="s">
        <v>40</v>
      </c>
      <c r="P492" s="141">
        <f>O492*H492</f>
        <v>0</v>
      </c>
      <c r="Q492" s="141">
        <v>0</v>
      </c>
      <c r="R492" s="141">
        <f>Q492*H492</f>
        <v>0</v>
      </c>
      <c r="S492" s="141">
        <v>0</v>
      </c>
      <c r="T492" s="142">
        <f>S492*H492</f>
        <v>0</v>
      </c>
      <c r="AR492" s="143" t="s">
        <v>167</v>
      </c>
      <c r="AT492" s="143" t="s">
        <v>162</v>
      </c>
      <c r="AU492" s="143" t="s">
        <v>79</v>
      </c>
      <c r="AY492" s="18" t="s">
        <v>160</v>
      </c>
      <c r="BE492" s="144">
        <f>IF(N492="základní",J492,0)</f>
        <v>0</v>
      </c>
      <c r="BF492" s="144">
        <f>IF(N492="snížená",J492,0)</f>
        <v>0</v>
      </c>
      <c r="BG492" s="144">
        <f>IF(N492="zákl. přenesená",J492,0)</f>
        <v>0</v>
      </c>
      <c r="BH492" s="144">
        <f>IF(N492="sníž. přenesená",J492,0)</f>
        <v>0</v>
      </c>
      <c r="BI492" s="144">
        <f>IF(N492="nulová",J492,0)</f>
        <v>0</v>
      </c>
      <c r="BJ492" s="18" t="s">
        <v>77</v>
      </c>
      <c r="BK492" s="144">
        <f>ROUND(I492*H492,2)</f>
        <v>0</v>
      </c>
      <c r="BL492" s="18" t="s">
        <v>167</v>
      </c>
      <c r="BM492" s="143" t="s">
        <v>1741</v>
      </c>
    </row>
    <row r="493" spans="2:65" s="1" customFormat="1" ht="19.5">
      <c r="B493" s="33"/>
      <c r="D493" s="145" t="s">
        <v>169</v>
      </c>
      <c r="F493" s="146" t="s">
        <v>1742</v>
      </c>
      <c r="I493" s="147"/>
      <c r="L493" s="33"/>
      <c r="M493" s="148"/>
      <c r="T493" s="54"/>
      <c r="AT493" s="18" t="s">
        <v>169</v>
      </c>
      <c r="AU493" s="18" t="s">
        <v>79</v>
      </c>
    </row>
    <row r="494" spans="2:65" s="1" customFormat="1" ht="11.25">
      <c r="B494" s="33"/>
      <c r="D494" s="193" t="s">
        <v>1254</v>
      </c>
      <c r="F494" s="194" t="s">
        <v>1743</v>
      </c>
      <c r="I494" s="147"/>
      <c r="L494" s="33"/>
      <c r="M494" s="148"/>
      <c r="T494" s="54"/>
      <c r="AT494" s="18" t="s">
        <v>1254</v>
      </c>
      <c r="AU494" s="18" t="s">
        <v>79</v>
      </c>
    </row>
    <row r="495" spans="2:65" s="11" customFormat="1" ht="25.9" customHeight="1">
      <c r="B495" s="120"/>
      <c r="D495" s="121" t="s">
        <v>68</v>
      </c>
      <c r="E495" s="122" t="s">
        <v>1744</v>
      </c>
      <c r="F495" s="122" t="s">
        <v>1745</v>
      </c>
      <c r="I495" s="123"/>
      <c r="J495" s="124">
        <f>BK495</f>
        <v>0</v>
      </c>
      <c r="L495" s="120"/>
      <c r="M495" s="125"/>
      <c r="P495" s="126">
        <f>P496</f>
        <v>0</v>
      </c>
      <c r="R495" s="126">
        <f>R496</f>
        <v>17.633387300000003</v>
      </c>
      <c r="T495" s="127">
        <f>T496</f>
        <v>0</v>
      </c>
      <c r="AR495" s="121" t="s">
        <v>79</v>
      </c>
      <c r="AT495" s="128" t="s">
        <v>68</v>
      </c>
      <c r="AU495" s="128" t="s">
        <v>69</v>
      </c>
      <c r="AY495" s="121" t="s">
        <v>160</v>
      </c>
      <c r="BK495" s="129">
        <f>BK496</f>
        <v>0</v>
      </c>
    </row>
    <row r="496" spans="2:65" s="11" customFormat="1" ht="22.9" customHeight="1">
      <c r="B496" s="120"/>
      <c r="D496" s="121" t="s">
        <v>68</v>
      </c>
      <c r="E496" s="130" t="s">
        <v>1746</v>
      </c>
      <c r="F496" s="130" t="s">
        <v>1747</v>
      </c>
      <c r="I496" s="123"/>
      <c r="J496" s="131">
        <f>BK496</f>
        <v>0</v>
      </c>
      <c r="L496" s="120"/>
      <c r="M496" s="125"/>
      <c r="P496" s="126">
        <f>SUM(P497:P577)</f>
        <v>0</v>
      </c>
      <c r="R496" s="126">
        <f>SUM(R497:R577)</f>
        <v>17.633387300000003</v>
      </c>
      <c r="T496" s="127">
        <f>SUM(T497:T577)</f>
        <v>0</v>
      </c>
      <c r="AR496" s="121" t="s">
        <v>79</v>
      </c>
      <c r="AT496" s="128" t="s">
        <v>68</v>
      </c>
      <c r="AU496" s="128" t="s">
        <v>77</v>
      </c>
      <c r="AY496" s="121" t="s">
        <v>160</v>
      </c>
      <c r="BK496" s="129">
        <f>SUM(BK497:BK577)</f>
        <v>0</v>
      </c>
    </row>
    <row r="497" spans="2:65" s="1" customFormat="1" ht="16.5" customHeight="1">
      <c r="B497" s="33"/>
      <c r="C497" s="132" t="s">
        <v>1748</v>
      </c>
      <c r="D497" s="132" t="s">
        <v>162</v>
      </c>
      <c r="E497" s="133" t="s">
        <v>1749</v>
      </c>
      <c r="F497" s="134" t="s">
        <v>1750</v>
      </c>
      <c r="G497" s="135" t="s">
        <v>187</v>
      </c>
      <c r="H497" s="136">
        <v>104.1</v>
      </c>
      <c r="I497" s="137"/>
      <c r="J497" s="138">
        <f>ROUND(I497*H497,2)</f>
        <v>0</v>
      </c>
      <c r="K497" s="134" t="s">
        <v>1251</v>
      </c>
      <c r="L497" s="33"/>
      <c r="M497" s="139" t="s">
        <v>19</v>
      </c>
      <c r="N497" s="140" t="s">
        <v>40</v>
      </c>
      <c r="P497" s="141">
        <f>O497*H497</f>
        <v>0</v>
      </c>
      <c r="Q497" s="141">
        <v>0.15679999999999999</v>
      </c>
      <c r="R497" s="141">
        <f>Q497*H497</f>
        <v>16.322879999999998</v>
      </c>
      <c r="S497" s="141">
        <v>0</v>
      </c>
      <c r="T497" s="142">
        <f>S497*H497</f>
        <v>0</v>
      </c>
      <c r="AR497" s="143" t="s">
        <v>167</v>
      </c>
      <c r="AT497" s="143" t="s">
        <v>162</v>
      </c>
      <c r="AU497" s="143" t="s">
        <v>79</v>
      </c>
      <c r="AY497" s="18" t="s">
        <v>160</v>
      </c>
      <c r="BE497" s="144">
        <f>IF(N497="základní",J497,0)</f>
        <v>0</v>
      </c>
      <c r="BF497" s="144">
        <f>IF(N497="snížená",J497,0)</f>
        <v>0</v>
      </c>
      <c r="BG497" s="144">
        <f>IF(N497="zákl. přenesená",J497,0)</f>
        <v>0</v>
      </c>
      <c r="BH497" s="144">
        <f>IF(N497="sníž. přenesená",J497,0)</f>
        <v>0</v>
      </c>
      <c r="BI497" s="144">
        <f>IF(N497="nulová",J497,0)</f>
        <v>0</v>
      </c>
      <c r="BJ497" s="18" t="s">
        <v>77</v>
      </c>
      <c r="BK497" s="144">
        <f>ROUND(I497*H497,2)</f>
        <v>0</v>
      </c>
      <c r="BL497" s="18" t="s">
        <v>167</v>
      </c>
      <c r="BM497" s="143" t="s">
        <v>1751</v>
      </c>
    </row>
    <row r="498" spans="2:65" s="1" customFormat="1" ht="11.25">
      <c r="B498" s="33"/>
      <c r="D498" s="145" t="s">
        <v>169</v>
      </c>
      <c r="F498" s="146" t="s">
        <v>1752</v>
      </c>
      <c r="I498" s="147"/>
      <c r="L498" s="33"/>
      <c r="M498" s="148"/>
      <c r="T498" s="54"/>
      <c r="AT498" s="18" t="s">
        <v>169</v>
      </c>
      <c r="AU498" s="18" t="s">
        <v>79</v>
      </c>
    </row>
    <row r="499" spans="2:65" s="1" customFormat="1" ht="11.25">
      <c r="B499" s="33"/>
      <c r="D499" s="193" t="s">
        <v>1254</v>
      </c>
      <c r="F499" s="194" t="s">
        <v>1753</v>
      </c>
      <c r="I499" s="147"/>
      <c r="L499" s="33"/>
      <c r="M499" s="148"/>
      <c r="T499" s="54"/>
      <c r="AT499" s="18" t="s">
        <v>1254</v>
      </c>
      <c r="AU499" s="18" t="s">
        <v>79</v>
      </c>
    </row>
    <row r="500" spans="2:65" s="15" customFormat="1" ht="11.25">
      <c r="B500" s="180"/>
      <c r="D500" s="145" t="s">
        <v>171</v>
      </c>
      <c r="E500" s="181" t="s">
        <v>19</v>
      </c>
      <c r="F500" s="182" t="s">
        <v>1754</v>
      </c>
      <c r="H500" s="181" t="s">
        <v>19</v>
      </c>
      <c r="I500" s="183"/>
      <c r="L500" s="180"/>
      <c r="M500" s="184"/>
      <c r="T500" s="185"/>
      <c r="AT500" s="181" t="s">
        <v>171</v>
      </c>
      <c r="AU500" s="181" t="s">
        <v>79</v>
      </c>
      <c r="AV500" s="15" t="s">
        <v>77</v>
      </c>
      <c r="AW500" s="15" t="s">
        <v>31</v>
      </c>
      <c r="AX500" s="15" t="s">
        <v>69</v>
      </c>
      <c r="AY500" s="181" t="s">
        <v>160</v>
      </c>
    </row>
    <row r="501" spans="2:65" s="15" customFormat="1" ht="11.25">
      <c r="B501" s="180"/>
      <c r="D501" s="145" t="s">
        <v>171</v>
      </c>
      <c r="E501" s="181" t="s">
        <v>19</v>
      </c>
      <c r="F501" s="182" t="s">
        <v>1755</v>
      </c>
      <c r="H501" s="181" t="s">
        <v>19</v>
      </c>
      <c r="I501" s="183"/>
      <c r="L501" s="180"/>
      <c r="M501" s="184"/>
      <c r="T501" s="185"/>
      <c r="AT501" s="181" t="s">
        <v>171</v>
      </c>
      <c r="AU501" s="181" t="s">
        <v>79</v>
      </c>
      <c r="AV501" s="15" t="s">
        <v>77</v>
      </c>
      <c r="AW501" s="15" t="s">
        <v>31</v>
      </c>
      <c r="AX501" s="15" t="s">
        <v>69</v>
      </c>
      <c r="AY501" s="181" t="s">
        <v>160</v>
      </c>
    </row>
    <row r="502" spans="2:65" s="12" customFormat="1" ht="11.25">
      <c r="B502" s="149"/>
      <c r="D502" s="145" t="s">
        <v>171</v>
      </c>
      <c r="E502" s="150" t="s">
        <v>19</v>
      </c>
      <c r="F502" s="151" t="s">
        <v>1756</v>
      </c>
      <c r="H502" s="152">
        <v>97.5</v>
      </c>
      <c r="I502" s="153"/>
      <c r="L502" s="149"/>
      <c r="M502" s="154"/>
      <c r="T502" s="155"/>
      <c r="AT502" s="150" t="s">
        <v>171</v>
      </c>
      <c r="AU502" s="150" t="s">
        <v>79</v>
      </c>
      <c r="AV502" s="12" t="s">
        <v>79</v>
      </c>
      <c r="AW502" s="12" t="s">
        <v>31</v>
      </c>
      <c r="AX502" s="12" t="s">
        <v>69</v>
      </c>
      <c r="AY502" s="150" t="s">
        <v>160</v>
      </c>
    </row>
    <row r="503" spans="2:65" s="15" customFormat="1" ht="11.25">
      <c r="B503" s="180"/>
      <c r="D503" s="145" t="s">
        <v>171</v>
      </c>
      <c r="E503" s="181" t="s">
        <v>19</v>
      </c>
      <c r="F503" s="182" t="s">
        <v>1757</v>
      </c>
      <c r="H503" s="181" t="s">
        <v>19</v>
      </c>
      <c r="I503" s="183"/>
      <c r="L503" s="180"/>
      <c r="M503" s="184"/>
      <c r="T503" s="185"/>
      <c r="AT503" s="181" t="s">
        <v>171</v>
      </c>
      <c r="AU503" s="181" t="s">
        <v>79</v>
      </c>
      <c r="AV503" s="15" t="s">
        <v>77</v>
      </c>
      <c r="AW503" s="15" t="s">
        <v>31</v>
      </c>
      <c r="AX503" s="15" t="s">
        <v>69</v>
      </c>
      <c r="AY503" s="181" t="s">
        <v>160</v>
      </c>
    </row>
    <row r="504" spans="2:65" s="12" customFormat="1" ht="11.25">
      <c r="B504" s="149"/>
      <c r="D504" s="145" t="s">
        <v>171</v>
      </c>
      <c r="E504" s="150" t="s">
        <v>19</v>
      </c>
      <c r="F504" s="151" t="s">
        <v>1758</v>
      </c>
      <c r="H504" s="152">
        <v>6.6</v>
      </c>
      <c r="I504" s="153"/>
      <c r="L504" s="149"/>
      <c r="M504" s="154"/>
      <c r="T504" s="155"/>
      <c r="AT504" s="150" t="s">
        <v>171</v>
      </c>
      <c r="AU504" s="150" t="s">
        <v>79</v>
      </c>
      <c r="AV504" s="12" t="s">
        <v>79</v>
      </c>
      <c r="AW504" s="12" t="s">
        <v>31</v>
      </c>
      <c r="AX504" s="12" t="s">
        <v>69</v>
      </c>
      <c r="AY504" s="150" t="s">
        <v>160</v>
      </c>
    </row>
    <row r="505" spans="2:65" s="13" customFormat="1" ht="11.25">
      <c r="B505" s="156"/>
      <c r="D505" s="145" t="s">
        <v>171</v>
      </c>
      <c r="E505" s="157" t="s">
        <v>19</v>
      </c>
      <c r="F505" s="158" t="s">
        <v>184</v>
      </c>
      <c r="H505" s="159">
        <v>104.1</v>
      </c>
      <c r="I505" s="160"/>
      <c r="L505" s="156"/>
      <c r="M505" s="161"/>
      <c r="T505" s="162"/>
      <c r="AT505" s="157" t="s">
        <v>171</v>
      </c>
      <c r="AU505" s="157" t="s">
        <v>79</v>
      </c>
      <c r="AV505" s="13" t="s">
        <v>167</v>
      </c>
      <c r="AW505" s="13" t="s">
        <v>31</v>
      </c>
      <c r="AX505" s="13" t="s">
        <v>77</v>
      </c>
      <c r="AY505" s="157" t="s">
        <v>160</v>
      </c>
    </row>
    <row r="506" spans="2:65" s="1" customFormat="1" ht="16.5" customHeight="1">
      <c r="B506" s="33"/>
      <c r="C506" s="132" t="s">
        <v>1759</v>
      </c>
      <c r="D506" s="132" t="s">
        <v>162</v>
      </c>
      <c r="E506" s="133" t="s">
        <v>1760</v>
      </c>
      <c r="F506" s="134" t="s">
        <v>1761</v>
      </c>
      <c r="G506" s="135" t="s">
        <v>187</v>
      </c>
      <c r="H506" s="136">
        <v>97.5</v>
      </c>
      <c r="I506" s="137"/>
      <c r="J506" s="138">
        <f>ROUND(I506*H506,2)</f>
        <v>0</v>
      </c>
      <c r="K506" s="134" t="s">
        <v>1251</v>
      </c>
      <c r="L506" s="33"/>
      <c r="M506" s="139" t="s">
        <v>19</v>
      </c>
      <c r="N506" s="140" t="s">
        <v>40</v>
      </c>
      <c r="P506" s="141">
        <f>O506*H506</f>
        <v>0</v>
      </c>
      <c r="Q506" s="141">
        <v>0</v>
      </c>
      <c r="R506" s="141">
        <f>Q506*H506</f>
        <v>0</v>
      </c>
      <c r="S506" s="141">
        <v>0</v>
      </c>
      <c r="T506" s="142">
        <f>S506*H506</f>
        <v>0</v>
      </c>
      <c r="AR506" s="143" t="s">
        <v>259</v>
      </c>
      <c r="AT506" s="143" t="s">
        <v>162</v>
      </c>
      <c r="AU506" s="143" t="s">
        <v>79</v>
      </c>
      <c r="AY506" s="18" t="s">
        <v>160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8" t="s">
        <v>77</v>
      </c>
      <c r="BK506" s="144">
        <f>ROUND(I506*H506,2)</f>
        <v>0</v>
      </c>
      <c r="BL506" s="18" t="s">
        <v>259</v>
      </c>
      <c r="BM506" s="143" t="s">
        <v>1762</v>
      </c>
    </row>
    <row r="507" spans="2:65" s="1" customFormat="1" ht="11.25">
      <c r="B507" s="33"/>
      <c r="D507" s="145" t="s">
        <v>169</v>
      </c>
      <c r="F507" s="146" t="s">
        <v>1763</v>
      </c>
      <c r="I507" s="147"/>
      <c r="L507" s="33"/>
      <c r="M507" s="148"/>
      <c r="T507" s="54"/>
      <c r="AT507" s="18" t="s">
        <v>169</v>
      </c>
      <c r="AU507" s="18" t="s">
        <v>79</v>
      </c>
    </row>
    <row r="508" spans="2:65" s="1" customFormat="1" ht="11.25">
      <c r="B508" s="33"/>
      <c r="D508" s="193" t="s">
        <v>1254</v>
      </c>
      <c r="F508" s="194" t="s">
        <v>1764</v>
      </c>
      <c r="I508" s="147"/>
      <c r="L508" s="33"/>
      <c r="M508" s="148"/>
      <c r="T508" s="54"/>
      <c r="AT508" s="18" t="s">
        <v>1254</v>
      </c>
      <c r="AU508" s="18" t="s">
        <v>79</v>
      </c>
    </row>
    <row r="509" spans="2:65" s="1" customFormat="1" ht="16.5" customHeight="1">
      <c r="B509" s="33"/>
      <c r="C509" s="132" t="s">
        <v>1765</v>
      </c>
      <c r="D509" s="132" t="s">
        <v>162</v>
      </c>
      <c r="E509" s="133" t="s">
        <v>1766</v>
      </c>
      <c r="F509" s="134" t="s">
        <v>1767</v>
      </c>
      <c r="G509" s="135" t="s">
        <v>187</v>
      </c>
      <c r="H509" s="136">
        <v>22</v>
      </c>
      <c r="I509" s="137"/>
      <c r="J509" s="138">
        <f>ROUND(I509*H509,2)</f>
        <v>0</v>
      </c>
      <c r="K509" s="134" t="s">
        <v>1251</v>
      </c>
      <c r="L509" s="33"/>
      <c r="M509" s="139" t="s">
        <v>19</v>
      </c>
      <c r="N509" s="140" t="s">
        <v>40</v>
      </c>
      <c r="P509" s="141">
        <f>O509*H509</f>
        <v>0</v>
      </c>
      <c r="Q509" s="141">
        <v>0</v>
      </c>
      <c r="R509" s="141">
        <f>Q509*H509</f>
        <v>0</v>
      </c>
      <c r="S509" s="141">
        <v>0</v>
      </c>
      <c r="T509" s="142">
        <f>S509*H509</f>
        <v>0</v>
      </c>
      <c r="AR509" s="143" t="s">
        <v>259</v>
      </c>
      <c r="AT509" s="143" t="s">
        <v>162</v>
      </c>
      <c r="AU509" s="143" t="s">
        <v>79</v>
      </c>
      <c r="AY509" s="18" t="s">
        <v>160</v>
      </c>
      <c r="BE509" s="144">
        <f>IF(N509="základní",J509,0)</f>
        <v>0</v>
      </c>
      <c r="BF509" s="144">
        <f>IF(N509="snížená",J509,0)</f>
        <v>0</v>
      </c>
      <c r="BG509" s="144">
        <f>IF(N509="zákl. přenesená",J509,0)</f>
        <v>0</v>
      </c>
      <c r="BH509" s="144">
        <f>IF(N509="sníž. přenesená",J509,0)</f>
        <v>0</v>
      </c>
      <c r="BI509" s="144">
        <f>IF(N509="nulová",J509,0)</f>
        <v>0</v>
      </c>
      <c r="BJ509" s="18" t="s">
        <v>77</v>
      </c>
      <c r="BK509" s="144">
        <f>ROUND(I509*H509,2)</f>
        <v>0</v>
      </c>
      <c r="BL509" s="18" t="s">
        <v>259</v>
      </c>
      <c r="BM509" s="143" t="s">
        <v>1768</v>
      </c>
    </row>
    <row r="510" spans="2:65" s="1" customFormat="1" ht="11.25">
      <c r="B510" s="33"/>
      <c r="D510" s="145" t="s">
        <v>169</v>
      </c>
      <c r="F510" s="146" t="s">
        <v>1769</v>
      </c>
      <c r="I510" s="147"/>
      <c r="L510" s="33"/>
      <c r="M510" s="148"/>
      <c r="T510" s="54"/>
      <c r="AT510" s="18" t="s">
        <v>169</v>
      </c>
      <c r="AU510" s="18" t="s">
        <v>79</v>
      </c>
    </row>
    <row r="511" spans="2:65" s="1" customFormat="1" ht="11.25">
      <c r="B511" s="33"/>
      <c r="D511" s="193" t="s">
        <v>1254</v>
      </c>
      <c r="F511" s="194" t="s">
        <v>1770</v>
      </c>
      <c r="I511" s="147"/>
      <c r="L511" s="33"/>
      <c r="M511" s="148"/>
      <c r="T511" s="54"/>
      <c r="AT511" s="18" t="s">
        <v>1254</v>
      </c>
      <c r="AU511" s="18" t="s">
        <v>79</v>
      </c>
    </row>
    <row r="512" spans="2:65" s="1" customFormat="1" ht="16.5" customHeight="1">
      <c r="B512" s="33"/>
      <c r="C512" s="163" t="s">
        <v>1284</v>
      </c>
      <c r="D512" s="163" t="s">
        <v>200</v>
      </c>
      <c r="E512" s="164" t="s">
        <v>1771</v>
      </c>
      <c r="F512" s="165" t="s">
        <v>1772</v>
      </c>
      <c r="G512" s="166" t="s">
        <v>233</v>
      </c>
      <c r="H512" s="167">
        <v>3.5999999999999997E-2</v>
      </c>
      <c r="I512" s="168"/>
      <c r="J512" s="169">
        <f>ROUND(I512*H512,2)</f>
        <v>0</v>
      </c>
      <c r="K512" s="165" t="s">
        <v>1251</v>
      </c>
      <c r="L512" s="170"/>
      <c r="M512" s="171" t="s">
        <v>19</v>
      </c>
      <c r="N512" s="172" t="s">
        <v>40</v>
      </c>
      <c r="P512" s="141">
        <f>O512*H512</f>
        <v>0</v>
      </c>
      <c r="Q512" s="141">
        <v>1</v>
      </c>
      <c r="R512" s="141">
        <f>Q512*H512</f>
        <v>3.5999999999999997E-2</v>
      </c>
      <c r="S512" s="141">
        <v>0</v>
      </c>
      <c r="T512" s="142">
        <f>S512*H512</f>
        <v>0</v>
      </c>
      <c r="AR512" s="143" t="s">
        <v>378</v>
      </c>
      <c r="AT512" s="143" t="s">
        <v>200</v>
      </c>
      <c r="AU512" s="143" t="s">
        <v>79</v>
      </c>
      <c r="AY512" s="18" t="s">
        <v>160</v>
      </c>
      <c r="BE512" s="144">
        <f>IF(N512="základní",J512,0)</f>
        <v>0</v>
      </c>
      <c r="BF512" s="144">
        <f>IF(N512="snížená",J512,0)</f>
        <v>0</v>
      </c>
      <c r="BG512" s="144">
        <f>IF(N512="zákl. přenesená",J512,0)</f>
        <v>0</v>
      </c>
      <c r="BH512" s="144">
        <f>IF(N512="sníž. přenesená",J512,0)</f>
        <v>0</v>
      </c>
      <c r="BI512" s="144">
        <f>IF(N512="nulová",J512,0)</f>
        <v>0</v>
      </c>
      <c r="BJ512" s="18" t="s">
        <v>77</v>
      </c>
      <c r="BK512" s="144">
        <f>ROUND(I512*H512,2)</f>
        <v>0</v>
      </c>
      <c r="BL512" s="18" t="s">
        <v>259</v>
      </c>
      <c r="BM512" s="143" t="s">
        <v>1773</v>
      </c>
    </row>
    <row r="513" spans="2:65" s="1" customFormat="1" ht="11.25">
      <c r="B513" s="33"/>
      <c r="D513" s="145" t="s">
        <v>169</v>
      </c>
      <c r="F513" s="146" t="s">
        <v>1772</v>
      </c>
      <c r="I513" s="147"/>
      <c r="L513" s="33"/>
      <c r="M513" s="148"/>
      <c r="T513" s="54"/>
      <c r="AT513" s="18" t="s">
        <v>169</v>
      </c>
      <c r="AU513" s="18" t="s">
        <v>79</v>
      </c>
    </row>
    <row r="514" spans="2:65" s="12" customFormat="1" ht="11.25">
      <c r="B514" s="149"/>
      <c r="D514" s="145" t="s">
        <v>171</v>
      </c>
      <c r="E514" s="150" t="s">
        <v>19</v>
      </c>
      <c r="F514" s="151" t="s">
        <v>1774</v>
      </c>
      <c r="H514" s="152">
        <v>3.5999999999999997E-2</v>
      </c>
      <c r="I514" s="153"/>
      <c r="L514" s="149"/>
      <c r="M514" s="154"/>
      <c r="T514" s="155"/>
      <c r="AT514" s="150" t="s">
        <v>171</v>
      </c>
      <c r="AU514" s="150" t="s">
        <v>79</v>
      </c>
      <c r="AV514" s="12" t="s">
        <v>79</v>
      </c>
      <c r="AW514" s="12" t="s">
        <v>31</v>
      </c>
      <c r="AX514" s="12" t="s">
        <v>77</v>
      </c>
      <c r="AY514" s="150" t="s">
        <v>160</v>
      </c>
    </row>
    <row r="515" spans="2:65" s="1" customFormat="1" ht="16.5" customHeight="1">
      <c r="B515" s="33"/>
      <c r="C515" s="132" t="s">
        <v>1775</v>
      </c>
      <c r="D515" s="132" t="s">
        <v>162</v>
      </c>
      <c r="E515" s="133" t="s">
        <v>1776</v>
      </c>
      <c r="F515" s="134" t="s">
        <v>1777</v>
      </c>
      <c r="G515" s="135" t="s">
        <v>187</v>
      </c>
      <c r="H515" s="136">
        <v>97.5</v>
      </c>
      <c r="I515" s="137"/>
      <c r="J515" s="138">
        <f>ROUND(I515*H515,2)</f>
        <v>0</v>
      </c>
      <c r="K515" s="134" t="s">
        <v>1251</v>
      </c>
      <c r="L515" s="33"/>
      <c r="M515" s="139" t="s">
        <v>19</v>
      </c>
      <c r="N515" s="140" t="s">
        <v>40</v>
      </c>
      <c r="P515" s="141">
        <f>O515*H515</f>
        <v>0</v>
      </c>
      <c r="Q515" s="141">
        <v>4.0000000000000002E-4</v>
      </c>
      <c r="R515" s="141">
        <f>Q515*H515</f>
        <v>3.9E-2</v>
      </c>
      <c r="S515" s="141">
        <v>0</v>
      </c>
      <c r="T515" s="142">
        <f>S515*H515</f>
        <v>0</v>
      </c>
      <c r="AR515" s="143" t="s">
        <v>259</v>
      </c>
      <c r="AT515" s="143" t="s">
        <v>162</v>
      </c>
      <c r="AU515" s="143" t="s">
        <v>79</v>
      </c>
      <c r="AY515" s="18" t="s">
        <v>160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8" t="s">
        <v>77</v>
      </c>
      <c r="BK515" s="144">
        <f>ROUND(I515*H515,2)</f>
        <v>0</v>
      </c>
      <c r="BL515" s="18" t="s">
        <v>259</v>
      </c>
      <c r="BM515" s="143" t="s">
        <v>1778</v>
      </c>
    </row>
    <row r="516" spans="2:65" s="1" customFormat="1" ht="11.25">
      <c r="B516" s="33"/>
      <c r="D516" s="145" t="s">
        <v>169</v>
      </c>
      <c r="F516" s="146" t="s">
        <v>1779</v>
      </c>
      <c r="I516" s="147"/>
      <c r="L516" s="33"/>
      <c r="M516" s="148"/>
      <c r="T516" s="54"/>
      <c r="AT516" s="18" t="s">
        <v>169</v>
      </c>
      <c r="AU516" s="18" t="s">
        <v>79</v>
      </c>
    </row>
    <row r="517" spans="2:65" s="1" customFormat="1" ht="11.25">
      <c r="B517" s="33"/>
      <c r="D517" s="193" t="s">
        <v>1254</v>
      </c>
      <c r="F517" s="194" t="s">
        <v>1780</v>
      </c>
      <c r="I517" s="147"/>
      <c r="L517" s="33"/>
      <c r="M517" s="148"/>
      <c r="T517" s="54"/>
      <c r="AT517" s="18" t="s">
        <v>1254</v>
      </c>
      <c r="AU517" s="18" t="s">
        <v>79</v>
      </c>
    </row>
    <row r="518" spans="2:65" s="12" customFormat="1" ht="11.25">
      <c r="B518" s="149"/>
      <c r="D518" s="145" t="s">
        <v>171</v>
      </c>
      <c r="E518" s="150" t="s">
        <v>19</v>
      </c>
      <c r="F518" s="151" t="s">
        <v>1781</v>
      </c>
      <c r="H518" s="152">
        <v>97.5</v>
      </c>
      <c r="I518" s="153"/>
      <c r="L518" s="149"/>
      <c r="M518" s="154"/>
      <c r="T518" s="155"/>
      <c r="AT518" s="150" t="s">
        <v>171</v>
      </c>
      <c r="AU518" s="150" t="s">
        <v>79</v>
      </c>
      <c r="AV518" s="12" t="s">
        <v>79</v>
      </c>
      <c r="AW518" s="12" t="s">
        <v>31</v>
      </c>
      <c r="AX518" s="12" t="s">
        <v>77</v>
      </c>
      <c r="AY518" s="150" t="s">
        <v>160</v>
      </c>
    </row>
    <row r="519" spans="2:65" s="1" customFormat="1" ht="16.5" customHeight="1">
      <c r="B519" s="33"/>
      <c r="C519" s="132" t="s">
        <v>1782</v>
      </c>
      <c r="D519" s="132" t="s">
        <v>162</v>
      </c>
      <c r="E519" s="133" t="s">
        <v>1783</v>
      </c>
      <c r="F519" s="134" t="s">
        <v>1784</v>
      </c>
      <c r="G519" s="135" t="s">
        <v>187</v>
      </c>
      <c r="H519" s="136">
        <v>22</v>
      </c>
      <c r="I519" s="137"/>
      <c r="J519" s="138">
        <f>ROUND(I519*H519,2)</f>
        <v>0</v>
      </c>
      <c r="K519" s="134" t="s">
        <v>1251</v>
      </c>
      <c r="L519" s="33"/>
      <c r="M519" s="139" t="s">
        <v>19</v>
      </c>
      <c r="N519" s="140" t="s">
        <v>40</v>
      </c>
      <c r="P519" s="141">
        <f>O519*H519</f>
        <v>0</v>
      </c>
      <c r="Q519" s="141">
        <v>4.0000000000000002E-4</v>
      </c>
      <c r="R519" s="141">
        <f>Q519*H519</f>
        <v>8.8000000000000005E-3</v>
      </c>
      <c r="S519" s="141">
        <v>0</v>
      </c>
      <c r="T519" s="142">
        <f>S519*H519</f>
        <v>0</v>
      </c>
      <c r="AR519" s="143" t="s">
        <v>259</v>
      </c>
      <c r="AT519" s="143" t="s">
        <v>162</v>
      </c>
      <c r="AU519" s="143" t="s">
        <v>79</v>
      </c>
      <c r="AY519" s="18" t="s">
        <v>160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8" t="s">
        <v>77</v>
      </c>
      <c r="BK519" s="144">
        <f>ROUND(I519*H519,2)</f>
        <v>0</v>
      </c>
      <c r="BL519" s="18" t="s">
        <v>259</v>
      </c>
      <c r="BM519" s="143" t="s">
        <v>1785</v>
      </c>
    </row>
    <row r="520" spans="2:65" s="1" customFormat="1" ht="11.25">
      <c r="B520" s="33"/>
      <c r="D520" s="145" t="s">
        <v>169</v>
      </c>
      <c r="F520" s="146" t="s">
        <v>1786</v>
      </c>
      <c r="I520" s="147"/>
      <c r="L520" s="33"/>
      <c r="M520" s="148"/>
      <c r="T520" s="54"/>
      <c r="AT520" s="18" t="s">
        <v>169</v>
      </c>
      <c r="AU520" s="18" t="s">
        <v>79</v>
      </c>
    </row>
    <row r="521" spans="2:65" s="1" customFormat="1" ht="11.25">
      <c r="B521" s="33"/>
      <c r="D521" s="193" t="s">
        <v>1254</v>
      </c>
      <c r="F521" s="194" t="s">
        <v>1787</v>
      </c>
      <c r="I521" s="147"/>
      <c r="L521" s="33"/>
      <c r="M521" s="148"/>
      <c r="T521" s="54"/>
      <c r="AT521" s="18" t="s">
        <v>1254</v>
      </c>
      <c r="AU521" s="18" t="s">
        <v>79</v>
      </c>
    </row>
    <row r="522" spans="2:65" s="12" customFormat="1" ht="11.25">
      <c r="B522" s="149"/>
      <c r="D522" s="145" t="s">
        <v>171</v>
      </c>
      <c r="E522" s="150" t="s">
        <v>19</v>
      </c>
      <c r="F522" s="151" t="s">
        <v>1788</v>
      </c>
      <c r="H522" s="152">
        <v>22</v>
      </c>
      <c r="I522" s="153"/>
      <c r="L522" s="149"/>
      <c r="M522" s="154"/>
      <c r="T522" s="155"/>
      <c r="AT522" s="150" t="s">
        <v>171</v>
      </c>
      <c r="AU522" s="150" t="s">
        <v>79</v>
      </c>
      <c r="AV522" s="12" t="s">
        <v>79</v>
      </c>
      <c r="AW522" s="12" t="s">
        <v>31</v>
      </c>
      <c r="AX522" s="12" t="s">
        <v>77</v>
      </c>
      <c r="AY522" s="150" t="s">
        <v>160</v>
      </c>
    </row>
    <row r="523" spans="2:65" s="1" customFormat="1" ht="24.2" customHeight="1">
      <c r="B523" s="33"/>
      <c r="C523" s="163" t="s">
        <v>1789</v>
      </c>
      <c r="D523" s="163" t="s">
        <v>200</v>
      </c>
      <c r="E523" s="164" t="s">
        <v>1790</v>
      </c>
      <c r="F523" s="165" t="s">
        <v>1791</v>
      </c>
      <c r="G523" s="166" t="s">
        <v>187</v>
      </c>
      <c r="H523" s="167">
        <v>137.42500000000001</v>
      </c>
      <c r="I523" s="168"/>
      <c r="J523" s="169">
        <f>ROUND(I523*H523,2)</f>
        <v>0</v>
      </c>
      <c r="K523" s="165" t="s">
        <v>1251</v>
      </c>
      <c r="L523" s="170"/>
      <c r="M523" s="171" t="s">
        <v>19</v>
      </c>
      <c r="N523" s="172" t="s">
        <v>40</v>
      </c>
      <c r="P523" s="141">
        <f>O523*H523</f>
        <v>0</v>
      </c>
      <c r="Q523" s="141">
        <v>6.4000000000000003E-3</v>
      </c>
      <c r="R523" s="141">
        <f>Q523*H523</f>
        <v>0.87952000000000008</v>
      </c>
      <c r="S523" s="141">
        <v>0</v>
      </c>
      <c r="T523" s="142">
        <f>S523*H523</f>
        <v>0</v>
      </c>
      <c r="AR523" s="143" t="s">
        <v>378</v>
      </c>
      <c r="AT523" s="143" t="s">
        <v>200</v>
      </c>
      <c r="AU523" s="143" t="s">
        <v>79</v>
      </c>
      <c r="AY523" s="18" t="s">
        <v>160</v>
      </c>
      <c r="BE523" s="144">
        <f>IF(N523="základní",J523,0)</f>
        <v>0</v>
      </c>
      <c r="BF523" s="144">
        <f>IF(N523="snížená",J523,0)</f>
        <v>0</v>
      </c>
      <c r="BG523" s="144">
        <f>IF(N523="zákl. přenesená",J523,0)</f>
        <v>0</v>
      </c>
      <c r="BH523" s="144">
        <f>IF(N523="sníž. přenesená",J523,0)</f>
        <v>0</v>
      </c>
      <c r="BI523" s="144">
        <f>IF(N523="nulová",J523,0)</f>
        <v>0</v>
      </c>
      <c r="BJ523" s="18" t="s">
        <v>77</v>
      </c>
      <c r="BK523" s="144">
        <f>ROUND(I523*H523,2)</f>
        <v>0</v>
      </c>
      <c r="BL523" s="18" t="s">
        <v>259</v>
      </c>
      <c r="BM523" s="143" t="s">
        <v>1792</v>
      </c>
    </row>
    <row r="524" spans="2:65" s="1" customFormat="1" ht="19.5">
      <c r="B524" s="33"/>
      <c r="D524" s="145" t="s">
        <v>169</v>
      </c>
      <c r="F524" s="146" t="s">
        <v>1791</v>
      </c>
      <c r="I524" s="147"/>
      <c r="L524" s="33"/>
      <c r="M524" s="148"/>
      <c r="T524" s="54"/>
      <c r="AT524" s="18" t="s">
        <v>169</v>
      </c>
      <c r="AU524" s="18" t="s">
        <v>79</v>
      </c>
    </row>
    <row r="525" spans="2:65" s="15" customFormat="1" ht="11.25">
      <c r="B525" s="180"/>
      <c r="D525" s="145" t="s">
        <v>171</v>
      </c>
      <c r="E525" s="181" t="s">
        <v>19</v>
      </c>
      <c r="F525" s="182" t="s">
        <v>1755</v>
      </c>
      <c r="H525" s="181" t="s">
        <v>19</v>
      </c>
      <c r="I525" s="183"/>
      <c r="L525" s="180"/>
      <c r="M525" s="184"/>
      <c r="T525" s="185"/>
      <c r="AT525" s="181" t="s">
        <v>171</v>
      </c>
      <c r="AU525" s="181" t="s">
        <v>79</v>
      </c>
      <c r="AV525" s="15" t="s">
        <v>77</v>
      </c>
      <c r="AW525" s="15" t="s">
        <v>31</v>
      </c>
      <c r="AX525" s="15" t="s">
        <v>69</v>
      </c>
      <c r="AY525" s="181" t="s">
        <v>160</v>
      </c>
    </row>
    <row r="526" spans="2:65" s="12" customFormat="1" ht="11.25">
      <c r="B526" s="149"/>
      <c r="D526" s="145" t="s">
        <v>171</v>
      </c>
      <c r="E526" s="150" t="s">
        <v>19</v>
      </c>
      <c r="F526" s="151" t="s">
        <v>1756</v>
      </c>
      <c r="H526" s="152">
        <v>97.5</v>
      </c>
      <c r="I526" s="153"/>
      <c r="L526" s="149"/>
      <c r="M526" s="154"/>
      <c r="T526" s="155"/>
      <c r="AT526" s="150" t="s">
        <v>171</v>
      </c>
      <c r="AU526" s="150" t="s">
        <v>79</v>
      </c>
      <c r="AV526" s="12" t="s">
        <v>79</v>
      </c>
      <c r="AW526" s="12" t="s">
        <v>31</v>
      </c>
      <c r="AX526" s="12" t="s">
        <v>69</v>
      </c>
      <c r="AY526" s="150" t="s">
        <v>160</v>
      </c>
    </row>
    <row r="527" spans="2:65" s="15" customFormat="1" ht="11.25">
      <c r="B527" s="180"/>
      <c r="D527" s="145" t="s">
        <v>171</v>
      </c>
      <c r="E527" s="181" t="s">
        <v>19</v>
      </c>
      <c r="F527" s="182" t="s">
        <v>1757</v>
      </c>
      <c r="H527" s="181" t="s">
        <v>19</v>
      </c>
      <c r="I527" s="183"/>
      <c r="L527" s="180"/>
      <c r="M527" s="184"/>
      <c r="T527" s="185"/>
      <c r="AT527" s="181" t="s">
        <v>171</v>
      </c>
      <c r="AU527" s="181" t="s">
        <v>79</v>
      </c>
      <c r="AV527" s="15" t="s">
        <v>77</v>
      </c>
      <c r="AW527" s="15" t="s">
        <v>31</v>
      </c>
      <c r="AX527" s="15" t="s">
        <v>69</v>
      </c>
      <c r="AY527" s="181" t="s">
        <v>160</v>
      </c>
    </row>
    <row r="528" spans="2:65" s="12" customFormat="1" ht="11.25">
      <c r="B528" s="149"/>
      <c r="D528" s="145" t="s">
        <v>171</v>
      </c>
      <c r="E528" s="150" t="s">
        <v>19</v>
      </c>
      <c r="F528" s="151" t="s">
        <v>301</v>
      </c>
      <c r="H528" s="152">
        <v>22</v>
      </c>
      <c r="I528" s="153"/>
      <c r="L528" s="149"/>
      <c r="M528" s="154"/>
      <c r="T528" s="155"/>
      <c r="AT528" s="150" t="s">
        <v>171</v>
      </c>
      <c r="AU528" s="150" t="s">
        <v>79</v>
      </c>
      <c r="AV528" s="12" t="s">
        <v>79</v>
      </c>
      <c r="AW528" s="12" t="s">
        <v>31</v>
      </c>
      <c r="AX528" s="12" t="s">
        <v>69</v>
      </c>
      <c r="AY528" s="150" t="s">
        <v>160</v>
      </c>
    </row>
    <row r="529" spans="2:65" s="14" customFormat="1" ht="11.25">
      <c r="B529" s="173"/>
      <c r="D529" s="145" t="s">
        <v>171</v>
      </c>
      <c r="E529" s="174" t="s">
        <v>19</v>
      </c>
      <c r="F529" s="175" t="s">
        <v>236</v>
      </c>
      <c r="H529" s="176">
        <v>119.5</v>
      </c>
      <c r="I529" s="177"/>
      <c r="L529" s="173"/>
      <c r="M529" s="178"/>
      <c r="T529" s="179"/>
      <c r="AT529" s="174" t="s">
        <v>171</v>
      </c>
      <c r="AU529" s="174" t="s">
        <v>79</v>
      </c>
      <c r="AV529" s="14" t="s">
        <v>178</v>
      </c>
      <c r="AW529" s="14" t="s">
        <v>31</v>
      </c>
      <c r="AX529" s="14" t="s">
        <v>69</v>
      </c>
      <c r="AY529" s="174" t="s">
        <v>160</v>
      </c>
    </row>
    <row r="530" spans="2:65" s="15" customFormat="1" ht="11.25">
      <c r="B530" s="180"/>
      <c r="D530" s="145" t="s">
        <v>171</v>
      </c>
      <c r="E530" s="181" t="s">
        <v>19</v>
      </c>
      <c r="F530" s="182" t="s">
        <v>1793</v>
      </c>
      <c r="H530" s="181" t="s">
        <v>19</v>
      </c>
      <c r="I530" s="183"/>
      <c r="L530" s="180"/>
      <c r="M530" s="184"/>
      <c r="T530" s="185"/>
      <c r="AT530" s="181" t="s">
        <v>171</v>
      </c>
      <c r="AU530" s="181" t="s">
        <v>79</v>
      </c>
      <c r="AV530" s="15" t="s">
        <v>77</v>
      </c>
      <c r="AW530" s="15" t="s">
        <v>31</v>
      </c>
      <c r="AX530" s="15" t="s">
        <v>69</v>
      </c>
      <c r="AY530" s="181" t="s">
        <v>160</v>
      </c>
    </row>
    <row r="531" spans="2:65" s="12" customFormat="1" ht="11.25">
      <c r="B531" s="149"/>
      <c r="D531" s="145" t="s">
        <v>171</v>
      </c>
      <c r="E531" s="150" t="s">
        <v>19</v>
      </c>
      <c r="F531" s="151" t="s">
        <v>1794</v>
      </c>
      <c r="H531" s="152">
        <v>137.42500000000001</v>
      </c>
      <c r="I531" s="153"/>
      <c r="L531" s="149"/>
      <c r="M531" s="154"/>
      <c r="T531" s="155"/>
      <c r="AT531" s="150" t="s">
        <v>171</v>
      </c>
      <c r="AU531" s="150" t="s">
        <v>79</v>
      </c>
      <c r="AV531" s="12" t="s">
        <v>79</v>
      </c>
      <c r="AW531" s="12" t="s">
        <v>31</v>
      </c>
      <c r="AX531" s="12" t="s">
        <v>77</v>
      </c>
      <c r="AY531" s="150" t="s">
        <v>160</v>
      </c>
    </row>
    <row r="532" spans="2:65" s="1" customFormat="1" ht="16.5" customHeight="1">
      <c r="B532" s="33"/>
      <c r="C532" s="132" t="s">
        <v>1795</v>
      </c>
      <c r="D532" s="132" t="s">
        <v>162</v>
      </c>
      <c r="E532" s="133" t="s">
        <v>1796</v>
      </c>
      <c r="F532" s="134" t="s">
        <v>1797</v>
      </c>
      <c r="G532" s="135" t="s">
        <v>298</v>
      </c>
      <c r="H532" s="136">
        <v>22</v>
      </c>
      <c r="I532" s="137"/>
      <c r="J532" s="138">
        <f>ROUND(I532*H532,2)</f>
        <v>0</v>
      </c>
      <c r="K532" s="134" t="s">
        <v>1251</v>
      </c>
      <c r="L532" s="33"/>
      <c r="M532" s="139" t="s">
        <v>19</v>
      </c>
      <c r="N532" s="140" t="s">
        <v>40</v>
      </c>
      <c r="P532" s="141">
        <f>O532*H532</f>
        <v>0</v>
      </c>
      <c r="Q532" s="141">
        <v>3.1E-4</v>
      </c>
      <c r="R532" s="141">
        <f>Q532*H532</f>
        <v>6.8199999999999997E-3</v>
      </c>
      <c r="S532" s="141">
        <v>0</v>
      </c>
      <c r="T532" s="142">
        <f>S532*H532</f>
        <v>0</v>
      </c>
      <c r="AR532" s="143" t="s">
        <v>259</v>
      </c>
      <c r="AT532" s="143" t="s">
        <v>162</v>
      </c>
      <c r="AU532" s="143" t="s">
        <v>79</v>
      </c>
      <c r="AY532" s="18" t="s">
        <v>160</v>
      </c>
      <c r="BE532" s="144">
        <f>IF(N532="základní",J532,0)</f>
        <v>0</v>
      </c>
      <c r="BF532" s="144">
        <f>IF(N532="snížená",J532,0)</f>
        <v>0</v>
      </c>
      <c r="BG532" s="144">
        <f>IF(N532="zákl. přenesená",J532,0)</f>
        <v>0</v>
      </c>
      <c r="BH532" s="144">
        <f>IF(N532="sníž. přenesená",J532,0)</f>
        <v>0</v>
      </c>
      <c r="BI532" s="144">
        <f>IF(N532="nulová",J532,0)</f>
        <v>0</v>
      </c>
      <c r="BJ532" s="18" t="s">
        <v>77</v>
      </c>
      <c r="BK532" s="144">
        <f>ROUND(I532*H532,2)</f>
        <v>0</v>
      </c>
      <c r="BL532" s="18" t="s">
        <v>259</v>
      </c>
      <c r="BM532" s="143" t="s">
        <v>1798</v>
      </c>
    </row>
    <row r="533" spans="2:65" s="1" customFormat="1" ht="11.25">
      <c r="B533" s="33"/>
      <c r="D533" s="145" t="s">
        <v>169</v>
      </c>
      <c r="F533" s="146" t="s">
        <v>1799</v>
      </c>
      <c r="I533" s="147"/>
      <c r="L533" s="33"/>
      <c r="M533" s="148"/>
      <c r="T533" s="54"/>
      <c r="AT533" s="18" t="s">
        <v>169</v>
      </c>
      <c r="AU533" s="18" t="s">
        <v>79</v>
      </c>
    </row>
    <row r="534" spans="2:65" s="1" customFormat="1" ht="11.25">
      <c r="B534" s="33"/>
      <c r="D534" s="193" t="s">
        <v>1254</v>
      </c>
      <c r="F534" s="194" t="s">
        <v>1800</v>
      </c>
      <c r="I534" s="147"/>
      <c r="L534" s="33"/>
      <c r="M534" s="148"/>
      <c r="T534" s="54"/>
      <c r="AT534" s="18" t="s">
        <v>1254</v>
      </c>
      <c r="AU534" s="18" t="s">
        <v>79</v>
      </c>
    </row>
    <row r="535" spans="2:65" s="12" customFormat="1" ht="11.25">
      <c r="B535" s="149"/>
      <c r="D535" s="145" t="s">
        <v>171</v>
      </c>
      <c r="E535" s="150" t="s">
        <v>19</v>
      </c>
      <c r="F535" s="151" t="s">
        <v>1801</v>
      </c>
      <c r="H535" s="152">
        <v>22</v>
      </c>
      <c r="I535" s="153"/>
      <c r="L535" s="149"/>
      <c r="M535" s="154"/>
      <c r="T535" s="155"/>
      <c r="AT535" s="150" t="s">
        <v>171</v>
      </c>
      <c r="AU535" s="150" t="s">
        <v>79</v>
      </c>
      <c r="AV535" s="12" t="s">
        <v>79</v>
      </c>
      <c r="AW535" s="12" t="s">
        <v>31</v>
      </c>
      <c r="AX535" s="12" t="s">
        <v>77</v>
      </c>
      <c r="AY535" s="150" t="s">
        <v>160</v>
      </c>
    </row>
    <row r="536" spans="2:65" s="1" customFormat="1" ht="24.2" customHeight="1">
      <c r="B536" s="33"/>
      <c r="C536" s="163" t="s">
        <v>1802</v>
      </c>
      <c r="D536" s="163" t="s">
        <v>200</v>
      </c>
      <c r="E536" s="164" t="s">
        <v>1803</v>
      </c>
      <c r="F536" s="165" t="s">
        <v>1804</v>
      </c>
      <c r="G536" s="166" t="s">
        <v>1805</v>
      </c>
      <c r="H536" s="167">
        <v>0.74</v>
      </c>
      <c r="I536" s="168"/>
      <c r="J536" s="169">
        <f>ROUND(I536*H536,2)</f>
        <v>0</v>
      </c>
      <c r="K536" s="165" t="s">
        <v>19</v>
      </c>
      <c r="L536" s="170"/>
      <c r="M536" s="171" t="s">
        <v>19</v>
      </c>
      <c r="N536" s="172" t="s">
        <v>40</v>
      </c>
      <c r="P536" s="141">
        <f>O536*H536</f>
        <v>0</v>
      </c>
      <c r="Q536" s="141">
        <v>6.4999999999999997E-4</v>
      </c>
      <c r="R536" s="141">
        <f>Q536*H536</f>
        <v>4.8099999999999998E-4</v>
      </c>
      <c r="S536" s="141">
        <v>0</v>
      </c>
      <c r="T536" s="142">
        <f>S536*H536</f>
        <v>0</v>
      </c>
      <c r="AR536" s="143" t="s">
        <v>378</v>
      </c>
      <c r="AT536" s="143" t="s">
        <v>200</v>
      </c>
      <c r="AU536" s="143" t="s">
        <v>79</v>
      </c>
      <c r="AY536" s="18" t="s">
        <v>160</v>
      </c>
      <c r="BE536" s="144">
        <f>IF(N536="základní",J536,0)</f>
        <v>0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8" t="s">
        <v>77</v>
      </c>
      <c r="BK536" s="144">
        <f>ROUND(I536*H536,2)</f>
        <v>0</v>
      </c>
      <c r="BL536" s="18" t="s">
        <v>259</v>
      </c>
      <c r="BM536" s="143" t="s">
        <v>1806</v>
      </c>
    </row>
    <row r="537" spans="2:65" s="1" customFormat="1" ht="11.25">
      <c r="B537" s="33"/>
      <c r="D537" s="145" t="s">
        <v>169</v>
      </c>
      <c r="F537" s="146" t="s">
        <v>1804</v>
      </c>
      <c r="I537" s="147"/>
      <c r="L537" s="33"/>
      <c r="M537" s="148"/>
      <c r="T537" s="54"/>
      <c r="AT537" s="18" t="s">
        <v>169</v>
      </c>
      <c r="AU537" s="18" t="s">
        <v>79</v>
      </c>
    </row>
    <row r="538" spans="2:65" s="15" customFormat="1" ht="11.25">
      <c r="B538" s="180"/>
      <c r="D538" s="145" t="s">
        <v>171</v>
      </c>
      <c r="E538" s="181" t="s">
        <v>19</v>
      </c>
      <c r="F538" s="182" t="s">
        <v>1807</v>
      </c>
      <c r="H538" s="181" t="s">
        <v>19</v>
      </c>
      <c r="I538" s="183"/>
      <c r="L538" s="180"/>
      <c r="M538" s="184"/>
      <c r="T538" s="185"/>
      <c r="AT538" s="181" t="s">
        <v>171</v>
      </c>
      <c r="AU538" s="181" t="s">
        <v>79</v>
      </c>
      <c r="AV538" s="15" t="s">
        <v>77</v>
      </c>
      <c r="AW538" s="15" t="s">
        <v>31</v>
      </c>
      <c r="AX538" s="15" t="s">
        <v>69</v>
      </c>
      <c r="AY538" s="181" t="s">
        <v>160</v>
      </c>
    </row>
    <row r="539" spans="2:65" s="12" customFormat="1" ht="11.25">
      <c r="B539" s="149"/>
      <c r="D539" s="145" t="s">
        <v>171</v>
      </c>
      <c r="E539" s="150" t="s">
        <v>19</v>
      </c>
      <c r="F539" s="151" t="s">
        <v>1808</v>
      </c>
      <c r="H539" s="152">
        <v>36.667000000000002</v>
      </c>
      <c r="I539" s="153"/>
      <c r="L539" s="149"/>
      <c r="M539" s="154"/>
      <c r="T539" s="155"/>
      <c r="AT539" s="150" t="s">
        <v>171</v>
      </c>
      <c r="AU539" s="150" t="s">
        <v>79</v>
      </c>
      <c r="AV539" s="12" t="s">
        <v>79</v>
      </c>
      <c r="AW539" s="12" t="s">
        <v>31</v>
      </c>
      <c r="AX539" s="12" t="s">
        <v>69</v>
      </c>
      <c r="AY539" s="150" t="s">
        <v>160</v>
      </c>
    </row>
    <row r="540" spans="2:65" s="12" customFormat="1" ht="11.25">
      <c r="B540" s="149"/>
      <c r="D540" s="145" t="s">
        <v>171</v>
      </c>
      <c r="E540" s="150" t="s">
        <v>19</v>
      </c>
      <c r="F540" s="151" t="s">
        <v>1809</v>
      </c>
      <c r="H540" s="152">
        <v>0.74</v>
      </c>
      <c r="I540" s="153"/>
      <c r="L540" s="149"/>
      <c r="M540" s="154"/>
      <c r="T540" s="155"/>
      <c r="AT540" s="150" t="s">
        <v>171</v>
      </c>
      <c r="AU540" s="150" t="s">
        <v>79</v>
      </c>
      <c r="AV540" s="12" t="s">
        <v>79</v>
      </c>
      <c r="AW540" s="12" t="s">
        <v>31</v>
      </c>
      <c r="AX540" s="12" t="s">
        <v>77</v>
      </c>
      <c r="AY540" s="150" t="s">
        <v>160</v>
      </c>
    </row>
    <row r="541" spans="2:65" s="1" customFormat="1" ht="16.5" customHeight="1">
      <c r="B541" s="33"/>
      <c r="C541" s="163" t="s">
        <v>1810</v>
      </c>
      <c r="D541" s="163" t="s">
        <v>200</v>
      </c>
      <c r="E541" s="164" t="s">
        <v>1811</v>
      </c>
      <c r="F541" s="165" t="s">
        <v>1812</v>
      </c>
      <c r="G541" s="166" t="s">
        <v>298</v>
      </c>
      <c r="H541" s="167">
        <v>22</v>
      </c>
      <c r="I541" s="168"/>
      <c r="J541" s="169">
        <f>ROUND(I541*H541,2)</f>
        <v>0</v>
      </c>
      <c r="K541" s="165" t="s">
        <v>19</v>
      </c>
      <c r="L541" s="170"/>
      <c r="M541" s="171" t="s">
        <v>19</v>
      </c>
      <c r="N541" s="172" t="s">
        <v>40</v>
      </c>
      <c r="P541" s="141">
        <f>O541*H541</f>
        <v>0</v>
      </c>
      <c r="Q541" s="141">
        <v>5.0000000000000001E-4</v>
      </c>
      <c r="R541" s="141">
        <f>Q541*H541</f>
        <v>1.0999999999999999E-2</v>
      </c>
      <c r="S541" s="141">
        <v>0</v>
      </c>
      <c r="T541" s="142">
        <f>S541*H541</f>
        <v>0</v>
      </c>
      <c r="AR541" s="143" t="s">
        <v>378</v>
      </c>
      <c r="AT541" s="143" t="s">
        <v>200</v>
      </c>
      <c r="AU541" s="143" t="s">
        <v>79</v>
      </c>
      <c r="AY541" s="18" t="s">
        <v>160</v>
      </c>
      <c r="BE541" s="144">
        <f>IF(N541="základní",J541,0)</f>
        <v>0</v>
      </c>
      <c r="BF541" s="144">
        <f>IF(N541="snížená",J541,0)</f>
        <v>0</v>
      </c>
      <c r="BG541" s="144">
        <f>IF(N541="zákl. přenesená",J541,0)</f>
        <v>0</v>
      </c>
      <c r="BH541" s="144">
        <f>IF(N541="sníž. přenesená",J541,0)</f>
        <v>0</v>
      </c>
      <c r="BI541" s="144">
        <f>IF(N541="nulová",J541,0)</f>
        <v>0</v>
      </c>
      <c r="BJ541" s="18" t="s">
        <v>77</v>
      </c>
      <c r="BK541" s="144">
        <f>ROUND(I541*H541,2)</f>
        <v>0</v>
      </c>
      <c r="BL541" s="18" t="s">
        <v>259</v>
      </c>
      <c r="BM541" s="143" t="s">
        <v>1813</v>
      </c>
    </row>
    <row r="542" spans="2:65" s="1" customFormat="1" ht="11.25">
      <c r="B542" s="33"/>
      <c r="D542" s="145" t="s">
        <v>169</v>
      </c>
      <c r="F542" s="146" t="s">
        <v>1812</v>
      </c>
      <c r="I542" s="147"/>
      <c r="L542" s="33"/>
      <c r="M542" s="148"/>
      <c r="T542" s="54"/>
      <c r="AT542" s="18" t="s">
        <v>169</v>
      </c>
      <c r="AU542" s="18" t="s">
        <v>79</v>
      </c>
    </row>
    <row r="543" spans="2:65" s="1" customFormat="1" ht="16.5" customHeight="1">
      <c r="B543" s="33"/>
      <c r="C543" s="132" t="s">
        <v>1814</v>
      </c>
      <c r="D543" s="132" t="s">
        <v>162</v>
      </c>
      <c r="E543" s="133" t="s">
        <v>1815</v>
      </c>
      <c r="F543" s="134" t="s">
        <v>1816</v>
      </c>
      <c r="G543" s="135" t="s">
        <v>187</v>
      </c>
      <c r="H543" s="136">
        <v>104.1</v>
      </c>
      <c r="I543" s="137"/>
      <c r="J543" s="138">
        <f>ROUND(I543*H543,2)</f>
        <v>0</v>
      </c>
      <c r="K543" s="134" t="s">
        <v>1251</v>
      </c>
      <c r="L543" s="33"/>
      <c r="M543" s="139" t="s">
        <v>19</v>
      </c>
      <c r="N543" s="140" t="s">
        <v>40</v>
      </c>
      <c r="P543" s="141">
        <f>O543*H543</f>
        <v>0</v>
      </c>
      <c r="Q543" s="141">
        <v>2.3000000000000001E-4</v>
      </c>
      <c r="R543" s="141">
        <f>Q543*H543</f>
        <v>2.3942999999999999E-2</v>
      </c>
      <c r="S543" s="141">
        <v>0</v>
      </c>
      <c r="T543" s="142">
        <f>S543*H543</f>
        <v>0</v>
      </c>
      <c r="AR543" s="143" t="s">
        <v>259</v>
      </c>
      <c r="AT543" s="143" t="s">
        <v>162</v>
      </c>
      <c r="AU543" s="143" t="s">
        <v>79</v>
      </c>
      <c r="AY543" s="18" t="s">
        <v>160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8" t="s">
        <v>77</v>
      </c>
      <c r="BK543" s="144">
        <f>ROUND(I543*H543,2)</f>
        <v>0</v>
      </c>
      <c r="BL543" s="18" t="s">
        <v>259</v>
      </c>
      <c r="BM543" s="143" t="s">
        <v>1817</v>
      </c>
    </row>
    <row r="544" spans="2:65" s="1" customFormat="1" ht="11.25">
      <c r="B544" s="33"/>
      <c r="D544" s="145" t="s">
        <v>169</v>
      </c>
      <c r="F544" s="146" t="s">
        <v>1818</v>
      </c>
      <c r="I544" s="147"/>
      <c r="L544" s="33"/>
      <c r="M544" s="148"/>
      <c r="T544" s="54"/>
      <c r="AT544" s="18" t="s">
        <v>169</v>
      </c>
      <c r="AU544" s="18" t="s">
        <v>79</v>
      </c>
    </row>
    <row r="545" spans="2:65" s="1" customFormat="1" ht="11.25">
      <c r="B545" s="33"/>
      <c r="D545" s="193" t="s">
        <v>1254</v>
      </c>
      <c r="F545" s="194" t="s">
        <v>1819</v>
      </c>
      <c r="I545" s="147"/>
      <c r="L545" s="33"/>
      <c r="M545" s="148"/>
      <c r="T545" s="54"/>
      <c r="AT545" s="18" t="s">
        <v>1254</v>
      </c>
      <c r="AU545" s="18" t="s">
        <v>79</v>
      </c>
    </row>
    <row r="546" spans="2:65" s="15" customFormat="1" ht="11.25">
      <c r="B546" s="180"/>
      <c r="D546" s="145" t="s">
        <v>171</v>
      </c>
      <c r="E546" s="181" t="s">
        <v>19</v>
      </c>
      <c r="F546" s="182" t="s">
        <v>1755</v>
      </c>
      <c r="H546" s="181" t="s">
        <v>19</v>
      </c>
      <c r="I546" s="183"/>
      <c r="L546" s="180"/>
      <c r="M546" s="184"/>
      <c r="T546" s="185"/>
      <c r="AT546" s="181" t="s">
        <v>171</v>
      </c>
      <c r="AU546" s="181" t="s">
        <v>79</v>
      </c>
      <c r="AV546" s="15" t="s">
        <v>77</v>
      </c>
      <c r="AW546" s="15" t="s">
        <v>31</v>
      </c>
      <c r="AX546" s="15" t="s">
        <v>69</v>
      </c>
      <c r="AY546" s="181" t="s">
        <v>160</v>
      </c>
    </row>
    <row r="547" spans="2:65" s="12" customFormat="1" ht="11.25">
      <c r="B547" s="149"/>
      <c r="D547" s="145" t="s">
        <v>171</v>
      </c>
      <c r="E547" s="150" t="s">
        <v>19</v>
      </c>
      <c r="F547" s="151" t="s">
        <v>1756</v>
      </c>
      <c r="H547" s="152">
        <v>97.5</v>
      </c>
      <c r="I547" s="153"/>
      <c r="L547" s="149"/>
      <c r="M547" s="154"/>
      <c r="T547" s="155"/>
      <c r="AT547" s="150" t="s">
        <v>171</v>
      </c>
      <c r="AU547" s="150" t="s">
        <v>79</v>
      </c>
      <c r="AV547" s="12" t="s">
        <v>79</v>
      </c>
      <c r="AW547" s="12" t="s">
        <v>31</v>
      </c>
      <c r="AX547" s="12" t="s">
        <v>69</v>
      </c>
      <c r="AY547" s="150" t="s">
        <v>160</v>
      </c>
    </row>
    <row r="548" spans="2:65" s="15" customFormat="1" ht="11.25">
      <c r="B548" s="180"/>
      <c r="D548" s="145" t="s">
        <v>171</v>
      </c>
      <c r="E548" s="181" t="s">
        <v>19</v>
      </c>
      <c r="F548" s="182" t="s">
        <v>1757</v>
      </c>
      <c r="H548" s="181" t="s">
        <v>19</v>
      </c>
      <c r="I548" s="183"/>
      <c r="L548" s="180"/>
      <c r="M548" s="184"/>
      <c r="T548" s="185"/>
      <c r="AT548" s="181" t="s">
        <v>171</v>
      </c>
      <c r="AU548" s="181" t="s">
        <v>79</v>
      </c>
      <c r="AV548" s="15" t="s">
        <v>77</v>
      </c>
      <c r="AW548" s="15" t="s">
        <v>31</v>
      </c>
      <c r="AX548" s="15" t="s">
        <v>69</v>
      </c>
      <c r="AY548" s="181" t="s">
        <v>160</v>
      </c>
    </row>
    <row r="549" spans="2:65" s="12" customFormat="1" ht="11.25">
      <c r="B549" s="149"/>
      <c r="D549" s="145" t="s">
        <v>171</v>
      </c>
      <c r="E549" s="150" t="s">
        <v>19</v>
      </c>
      <c r="F549" s="151" t="s">
        <v>1758</v>
      </c>
      <c r="H549" s="152">
        <v>6.6</v>
      </c>
      <c r="I549" s="153"/>
      <c r="L549" s="149"/>
      <c r="M549" s="154"/>
      <c r="T549" s="155"/>
      <c r="AT549" s="150" t="s">
        <v>171</v>
      </c>
      <c r="AU549" s="150" t="s">
        <v>79</v>
      </c>
      <c r="AV549" s="12" t="s">
        <v>79</v>
      </c>
      <c r="AW549" s="12" t="s">
        <v>31</v>
      </c>
      <c r="AX549" s="12" t="s">
        <v>69</v>
      </c>
      <c r="AY549" s="150" t="s">
        <v>160</v>
      </c>
    </row>
    <row r="550" spans="2:65" s="13" customFormat="1" ht="11.25">
      <c r="B550" s="156"/>
      <c r="D550" s="145" t="s">
        <v>171</v>
      </c>
      <c r="E550" s="157" t="s">
        <v>19</v>
      </c>
      <c r="F550" s="158" t="s">
        <v>184</v>
      </c>
      <c r="H550" s="159">
        <v>104.1</v>
      </c>
      <c r="I550" s="160"/>
      <c r="L550" s="156"/>
      <c r="M550" s="161"/>
      <c r="T550" s="162"/>
      <c r="AT550" s="157" t="s">
        <v>171</v>
      </c>
      <c r="AU550" s="157" t="s">
        <v>79</v>
      </c>
      <c r="AV550" s="13" t="s">
        <v>167</v>
      </c>
      <c r="AW550" s="13" t="s">
        <v>31</v>
      </c>
      <c r="AX550" s="13" t="s">
        <v>77</v>
      </c>
      <c r="AY550" s="157" t="s">
        <v>160</v>
      </c>
    </row>
    <row r="551" spans="2:65" s="1" customFormat="1" ht="16.5" customHeight="1">
      <c r="B551" s="33"/>
      <c r="C551" s="163" t="s">
        <v>1820</v>
      </c>
      <c r="D551" s="163" t="s">
        <v>200</v>
      </c>
      <c r="E551" s="164" t="s">
        <v>1821</v>
      </c>
      <c r="F551" s="165" t="s">
        <v>1822</v>
      </c>
      <c r="G551" s="166" t="s">
        <v>187</v>
      </c>
      <c r="H551" s="167">
        <v>119.715</v>
      </c>
      <c r="I551" s="168"/>
      <c r="J551" s="169">
        <f>ROUND(I551*H551,2)</f>
        <v>0</v>
      </c>
      <c r="K551" s="165" t="s">
        <v>1251</v>
      </c>
      <c r="L551" s="170"/>
      <c r="M551" s="171" t="s">
        <v>19</v>
      </c>
      <c r="N551" s="172" t="s">
        <v>40</v>
      </c>
      <c r="P551" s="141">
        <f>O551*H551</f>
        <v>0</v>
      </c>
      <c r="Q551" s="141">
        <v>1.8E-3</v>
      </c>
      <c r="R551" s="141">
        <f>Q551*H551</f>
        <v>0.21548700000000001</v>
      </c>
      <c r="S551" s="141">
        <v>0</v>
      </c>
      <c r="T551" s="142">
        <f>S551*H551</f>
        <v>0</v>
      </c>
      <c r="AR551" s="143" t="s">
        <v>378</v>
      </c>
      <c r="AT551" s="143" t="s">
        <v>200</v>
      </c>
      <c r="AU551" s="143" t="s">
        <v>79</v>
      </c>
      <c r="AY551" s="18" t="s">
        <v>160</v>
      </c>
      <c r="BE551" s="144">
        <f>IF(N551="základní",J551,0)</f>
        <v>0</v>
      </c>
      <c r="BF551" s="144">
        <f>IF(N551="snížená",J551,0)</f>
        <v>0</v>
      </c>
      <c r="BG551" s="144">
        <f>IF(N551="zákl. přenesená",J551,0)</f>
        <v>0</v>
      </c>
      <c r="BH551" s="144">
        <f>IF(N551="sníž. přenesená",J551,0)</f>
        <v>0</v>
      </c>
      <c r="BI551" s="144">
        <f>IF(N551="nulová",J551,0)</f>
        <v>0</v>
      </c>
      <c r="BJ551" s="18" t="s">
        <v>77</v>
      </c>
      <c r="BK551" s="144">
        <f>ROUND(I551*H551,2)</f>
        <v>0</v>
      </c>
      <c r="BL551" s="18" t="s">
        <v>259</v>
      </c>
      <c r="BM551" s="143" t="s">
        <v>1823</v>
      </c>
    </row>
    <row r="552" spans="2:65" s="1" customFormat="1" ht="11.25">
      <c r="B552" s="33"/>
      <c r="D552" s="145" t="s">
        <v>169</v>
      </c>
      <c r="F552" s="146" t="s">
        <v>1822</v>
      </c>
      <c r="I552" s="147"/>
      <c r="L552" s="33"/>
      <c r="M552" s="148"/>
      <c r="T552" s="54"/>
      <c r="AT552" s="18" t="s">
        <v>169</v>
      </c>
      <c r="AU552" s="18" t="s">
        <v>79</v>
      </c>
    </row>
    <row r="553" spans="2:65" s="12" customFormat="1" ht="11.25">
      <c r="B553" s="149"/>
      <c r="D553" s="145" t="s">
        <v>171</v>
      </c>
      <c r="E553" s="150" t="s">
        <v>19</v>
      </c>
      <c r="F553" s="151" t="s">
        <v>1824</v>
      </c>
      <c r="H553" s="152">
        <v>119.715</v>
      </c>
      <c r="I553" s="153"/>
      <c r="L553" s="149"/>
      <c r="M553" s="154"/>
      <c r="T553" s="155"/>
      <c r="AT553" s="150" t="s">
        <v>171</v>
      </c>
      <c r="AU553" s="150" t="s">
        <v>79</v>
      </c>
      <c r="AV553" s="12" t="s">
        <v>79</v>
      </c>
      <c r="AW553" s="12" t="s">
        <v>31</v>
      </c>
      <c r="AX553" s="12" t="s">
        <v>77</v>
      </c>
      <c r="AY553" s="150" t="s">
        <v>160</v>
      </c>
    </row>
    <row r="554" spans="2:65" s="1" customFormat="1" ht="16.5" customHeight="1">
      <c r="B554" s="33"/>
      <c r="C554" s="132" t="s">
        <v>1825</v>
      </c>
      <c r="D554" s="132" t="s">
        <v>162</v>
      </c>
      <c r="E554" s="133" t="s">
        <v>1826</v>
      </c>
      <c r="F554" s="134" t="s">
        <v>1827</v>
      </c>
      <c r="G554" s="135" t="s">
        <v>187</v>
      </c>
      <c r="H554" s="136">
        <v>119.5</v>
      </c>
      <c r="I554" s="137"/>
      <c r="J554" s="138">
        <f>ROUND(I554*H554,2)</f>
        <v>0</v>
      </c>
      <c r="K554" s="134" t="s">
        <v>1251</v>
      </c>
      <c r="L554" s="33"/>
      <c r="M554" s="139" t="s">
        <v>19</v>
      </c>
      <c r="N554" s="140" t="s">
        <v>40</v>
      </c>
      <c r="P554" s="141">
        <f>O554*H554</f>
        <v>0</v>
      </c>
      <c r="Q554" s="141">
        <v>0</v>
      </c>
      <c r="R554" s="141">
        <f>Q554*H554</f>
        <v>0</v>
      </c>
      <c r="S554" s="141">
        <v>0</v>
      </c>
      <c r="T554" s="142">
        <f>S554*H554</f>
        <v>0</v>
      </c>
      <c r="AR554" s="143" t="s">
        <v>259</v>
      </c>
      <c r="AT554" s="143" t="s">
        <v>162</v>
      </c>
      <c r="AU554" s="143" t="s">
        <v>79</v>
      </c>
      <c r="AY554" s="18" t="s">
        <v>160</v>
      </c>
      <c r="BE554" s="144">
        <f>IF(N554="základní",J554,0)</f>
        <v>0</v>
      </c>
      <c r="BF554" s="144">
        <f>IF(N554="snížená",J554,0)</f>
        <v>0</v>
      </c>
      <c r="BG554" s="144">
        <f>IF(N554="zákl. přenesená",J554,0)</f>
        <v>0</v>
      </c>
      <c r="BH554" s="144">
        <f>IF(N554="sníž. přenesená",J554,0)</f>
        <v>0</v>
      </c>
      <c r="BI554" s="144">
        <f>IF(N554="nulová",J554,0)</f>
        <v>0</v>
      </c>
      <c r="BJ554" s="18" t="s">
        <v>77</v>
      </c>
      <c r="BK554" s="144">
        <f>ROUND(I554*H554,2)</f>
        <v>0</v>
      </c>
      <c r="BL554" s="18" t="s">
        <v>259</v>
      </c>
      <c r="BM554" s="143" t="s">
        <v>1828</v>
      </c>
    </row>
    <row r="555" spans="2:65" s="1" customFormat="1" ht="11.25">
      <c r="B555" s="33"/>
      <c r="D555" s="145" t="s">
        <v>169</v>
      </c>
      <c r="F555" s="146" t="s">
        <v>1829</v>
      </c>
      <c r="I555" s="147"/>
      <c r="L555" s="33"/>
      <c r="M555" s="148"/>
      <c r="T555" s="54"/>
      <c r="AT555" s="18" t="s">
        <v>169</v>
      </c>
      <c r="AU555" s="18" t="s">
        <v>79</v>
      </c>
    </row>
    <row r="556" spans="2:65" s="1" customFormat="1" ht="11.25">
      <c r="B556" s="33"/>
      <c r="D556" s="193" t="s">
        <v>1254</v>
      </c>
      <c r="F556" s="194" t="s">
        <v>1830</v>
      </c>
      <c r="I556" s="147"/>
      <c r="L556" s="33"/>
      <c r="M556" s="148"/>
      <c r="T556" s="54"/>
      <c r="AT556" s="18" t="s">
        <v>1254</v>
      </c>
      <c r="AU556" s="18" t="s">
        <v>79</v>
      </c>
    </row>
    <row r="557" spans="2:65" s="1" customFormat="1" ht="16.5" customHeight="1">
      <c r="B557" s="33"/>
      <c r="C557" s="163" t="s">
        <v>1831</v>
      </c>
      <c r="D557" s="163" t="s">
        <v>200</v>
      </c>
      <c r="E557" s="164" t="s">
        <v>1832</v>
      </c>
      <c r="F557" s="165" t="s">
        <v>1833</v>
      </c>
      <c r="G557" s="166" t="s">
        <v>187</v>
      </c>
      <c r="H557" s="167">
        <v>137.42500000000001</v>
      </c>
      <c r="I557" s="168"/>
      <c r="J557" s="169">
        <f>ROUND(I557*H557,2)</f>
        <v>0</v>
      </c>
      <c r="K557" s="165" t="s">
        <v>1251</v>
      </c>
      <c r="L557" s="170"/>
      <c r="M557" s="171" t="s">
        <v>19</v>
      </c>
      <c r="N557" s="172" t="s">
        <v>40</v>
      </c>
      <c r="P557" s="141">
        <f>O557*H557</f>
        <v>0</v>
      </c>
      <c r="Q557" s="141">
        <v>5.0000000000000001E-4</v>
      </c>
      <c r="R557" s="141">
        <f>Q557*H557</f>
        <v>6.871250000000001E-2</v>
      </c>
      <c r="S557" s="141">
        <v>0</v>
      </c>
      <c r="T557" s="142">
        <f>S557*H557</f>
        <v>0</v>
      </c>
      <c r="AR557" s="143" t="s">
        <v>378</v>
      </c>
      <c r="AT557" s="143" t="s">
        <v>200</v>
      </c>
      <c r="AU557" s="143" t="s">
        <v>79</v>
      </c>
      <c r="AY557" s="18" t="s">
        <v>160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77</v>
      </c>
      <c r="BK557" s="144">
        <f>ROUND(I557*H557,2)</f>
        <v>0</v>
      </c>
      <c r="BL557" s="18" t="s">
        <v>259</v>
      </c>
      <c r="BM557" s="143" t="s">
        <v>1834</v>
      </c>
    </row>
    <row r="558" spans="2:65" s="1" customFormat="1" ht="11.25">
      <c r="B558" s="33"/>
      <c r="D558" s="145" t="s">
        <v>169</v>
      </c>
      <c r="F558" s="146" t="s">
        <v>1833</v>
      </c>
      <c r="I558" s="147"/>
      <c r="L558" s="33"/>
      <c r="M558" s="148"/>
      <c r="T558" s="54"/>
      <c r="AT558" s="18" t="s">
        <v>169</v>
      </c>
      <c r="AU558" s="18" t="s">
        <v>79</v>
      </c>
    </row>
    <row r="559" spans="2:65" s="12" customFormat="1" ht="11.25">
      <c r="B559" s="149"/>
      <c r="D559" s="145" t="s">
        <v>171</v>
      </c>
      <c r="E559" s="150" t="s">
        <v>19</v>
      </c>
      <c r="F559" s="151" t="s">
        <v>1794</v>
      </c>
      <c r="H559" s="152">
        <v>137.42500000000001</v>
      </c>
      <c r="I559" s="153"/>
      <c r="L559" s="149"/>
      <c r="M559" s="154"/>
      <c r="T559" s="155"/>
      <c r="AT559" s="150" t="s">
        <v>171</v>
      </c>
      <c r="AU559" s="150" t="s">
        <v>79</v>
      </c>
      <c r="AV559" s="12" t="s">
        <v>79</v>
      </c>
      <c r="AW559" s="12" t="s">
        <v>31</v>
      </c>
      <c r="AX559" s="12" t="s">
        <v>77</v>
      </c>
      <c r="AY559" s="150" t="s">
        <v>160</v>
      </c>
    </row>
    <row r="560" spans="2:65" s="1" customFormat="1" ht="16.5" customHeight="1">
      <c r="B560" s="33"/>
      <c r="C560" s="132" t="s">
        <v>1835</v>
      </c>
      <c r="D560" s="132" t="s">
        <v>162</v>
      </c>
      <c r="E560" s="133" t="s">
        <v>1836</v>
      </c>
      <c r="F560" s="134" t="s">
        <v>1837</v>
      </c>
      <c r="G560" s="135" t="s">
        <v>298</v>
      </c>
      <c r="H560" s="136">
        <v>22</v>
      </c>
      <c r="I560" s="137"/>
      <c r="J560" s="138">
        <f>ROUND(I560*H560,2)</f>
        <v>0</v>
      </c>
      <c r="K560" s="134" t="s">
        <v>1251</v>
      </c>
      <c r="L560" s="33"/>
      <c r="M560" s="139" t="s">
        <v>19</v>
      </c>
      <c r="N560" s="140" t="s">
        <v>40</v>
      </c>
      <c r="P560" s="141">
        <f>O560*H560</f>
        <v>0</v>
      </c>
      <c r="Q560" s="141">
        <v>0</v>
      </c>
      <c r="R560" s="141">
        <f>Q560*H560</f>
        <v>0</v>
      </c>
      <c r="S560" s="141">
        <v>0</v>
      </c>
      <c r="T560" s="142">
        <f>S560*H560</f>
        <v>0</v>
      </c>
      <c r="AR560" s="143" t="s">
        <v>259</v>
      </c>
      <c r="AT560" s="143" t="s">
        <v>162</v>
      </c>
      <c r="AU560" s="143" t="s">
        <v>79</v>
      </c>
      <c r="AY560" s="18" t="s">
        <v>160</v>
      </c>
      <c r="BE560" s="144">
        <f>IF(N560="základní",J560,0)</f>
        <v>0</v>
      </c>
      <c r="BF560" s="144">
        <f>IF(N560="snížená",J560,0)</f>
        <v>0</v>
      </c>
      <c r="BG560" s="144">
        <f>IF(N560="zákl. přenesená",J560,0)</f>
        <v>0</v>
      </c>
      <c r="BH560" s="144">
        <f>IF(N560="sníž. přenesená",J560,0)</f>
        <v>0</v>
      </c>
      <c r="BI560" s="144">
        <f>IF(N560="nulová",J560,0)</f>
        <v>0</v>
      </c>
      <c r="BJ560" s="18" t="s">
        <v>77</v>
      </c>
      <c r="BK560" s="144">
        <f>ROUND(I560*H560,2)</f>
        <v>0</v>
      </c>
      <c r="BL560" s="18" t="s">
        <v>259</v>
      </c>
      <c r="BM560" s="143" t="s">
        <v>1838</v>
      </c>
    </row>
    <row r="561" spans="2:65" s="1" customFormat="1" ht="11.25">
      <c r="B561" s="33"/>
      <c r="D561" s="145" t="s">
        <v>169</v>
      </c>
      <c r="F561" s="146" t="s">
        <v>1839</v>
      </c>
      <c r="I561" s="147"/>
      <c r="L561" s="33"/>
      <c r="M561" s="148"/>
      <c r="T561" s="54"/>
      <c r="AT561" s="18" t="s">
        <v>169</v>
      </c>
      <c r="AU561" s="18" t="s">
        <v>79</v>
      </c>
    </row>
    <row r="562" spans="2:65" s="1" customFormat="1" ht="11.25">
      <c r="B562" s="33"/>
      <c r="D562" s="193" t="s">
        <v>1254</v>
      </c>
      <c r="F562" s="194" t="s">
        <v>1840</v>
      </c>
      <c r="I562" s="147"/>
      <c r="L562" s="33"/>
      <c r="M562" s="148"/>
      <c r="T562" s="54"/>
      <c r="AT562" s="18" t="s">
        <v>1254</v>
      </c>
      <c r="AU562" s="18" t="s">
        <v>79</v>
      </c>
    </row>
    <row r="563" spans="2:65" s="12" customFormat="1" ht="11.25">
      <c r="B563" s="149"/>
      <c r="D563" s="145" t="s">
        <v>171</v>
      </c>
      <c r="E563" s="150" t="s">
        <v>19</v>
      </c>
      <c r="F563" s="151" t="s">
        <v>1801</v>
      </c>
      <c r="H563" s="152">
        <v>22</v>
      </c>
      <c r="I563" s="153"/>
      <c r="L563" s="149"/>
      <c r="M563" s="154"/>
      <c r="T563" s="155"/>
      <c r="AT563" s="150" t="s">
        <v>171</v>
      </c>
      <c r="AU563" s="150" t="s">
        <v>79</v>
      </c>
      <c r="AV563" s="12" t="s">
        <v>79</v>
      </c>
      <c r="AW563" s="12" t="s">
        <v>31</v>
      </c>
      <c r="AX563" s="12" t="s">
        <v>77</v>
      </c>
      <c r="AY563" s="150" t="s">
        <v>160</v>
      </c>
    </row>
    <row r="564" spans="2:65" s="1" customFormat="1" ht="16.5" customHeight="1">
      <c r="B564" s="33"/>
      <c r="C564" s="163" t="s">
        <v>1841</v>
      </c>
      <c r="D564" s="163" t="s">
        <v>200</v>
      </c>
      <c r="E564" s="164" t="s">
        <v>1842</v>
      </c>
      <c r="F564" s="165" t="s">
        <v>1843</v>
      </c>
      <c r="G564" s="166" t="s">
        <v>203</v>
      </c>
      <c r="H564" s="167">
        <v>17.094000000000001</v>
      </c>
      <c r="I564" s="168"/>
      <c r="J564" s="169">
        <f>ROUND(I564*H564,2)</f>
        <v>0</v>
      </c>
      <c r="K564" s="165" t="s">
        <v>1251</v>
      </c>
      <c r="L564" s="170"/>
      <c r="M564" s="171" t="s">
        <v>19</v>
      </c>
      <c r="N564" s="172" t="s">
        <v>40</v>
      </c>
      <c r="P564" s="141">
        <f>O564*H564</f>
        <v>0</v>
      </c>
      <c r="Q564" s="141">
        <v>1E-3</v>
      </c>
      <c r="R564" s="141">
        <f>Q564*H564</f>
        <v>1.7094000000000002E-2</v>
      </c>
      <c r="S564" s="141">
        <v>0</v>
      </c>
      <c r="T564" s="142">
        <f>S564*H564</f>
        <v>0</v>
      </c>
      <c r="AR564" s="143" t="s">
        <v>378</v>
      </c>
      <c r="AT564" s="143" t="s">
        <v>200</v>
      </c>
      <c r="AU564" s="143" t="s">
        <v>79</v>
      </c>
      <c r="AY564" s="18" t="s">
        <v>160</v>
      </c>
      <c r="BE564" s="144">
        <f>IF(N564="základní",J564,0)</f>
        <v>0</v>
      </c>
      <c r="BF564" s="144">
        <f>IF(N564="snížená",J564,0)</f>
        <v>0</v>
      </c>
      <c r="BG564" s="144">
        <f>IF(N564="zákl. přenesená",J564,0)</f>
        <v>0</v>
      </c>
      <c r="BH564" s="144">
        <f>IF(N564="sníž. přenesená",J564,0)</f>
        <v>0</v>
      </c>
      <c r="BI564" s="144">
        <f>IF(N564="nulová",J564,0)</f>
        <v>0</v>
      </c>
      <c r="BJ564" s="18" t="s">
        <v>77</v>
      </c>
      <c r="BK564" s="144">
        <f>ROUND(I564*H564,2)</f>
        <v>0</v>
      </c>
      <c r="BL564" s="18" t="s">
        <v>259</v>
      </c>
      <c r="BM564" s="143" t="s">
        <v>1844</v>
      </c>
    </row>
    <row r="565" spans="2:65" s="1" customFormat="1" ht="11.25">
      <c r="B565" s="33"/>
      <c r="D565" s="145" t="s">
        <v>169</v>
      </c>
      <c r="F565" s="146" t="s">
        <v>1843</v>
      </c>
      <c r="I565" s="147"/>
      <c r="L565" s="33"/>
      <c r="M565" s="148"/>
      <c r="T565" s="54"/>
      <c r="AT565" s="18" t="s">
        <v>169</v>
      </c>
      <c r="AU565" s="18" t="s">
        <v>79</v>
      </c>
    </row>
    <row r="566" spans="2:65" s="12" customFormat="1" ht="11.25">
      <c r="B566" s="149"/>
      <c r="D566" s="145" t="s">
        <v>171</v>
      </c>
      <c r="E566" s="150" t="s">
        <v>19</v>
      </c>
      <c r="F566" s="151" t="s">
        <v>1845</v>
      </c>
      <c r="H566" s="152">
        <v>17.094000000000001</v>
      </c>
      <c r="I566" s="153"/>
      <c r="L566" s="149"/>
      <c r="M566" s="154"/>
      <c r="T566" s="155"/>
      <c r="AT566" s="150" t="s">
        <v>171</v>
      </c>
      <c r="AU566" s="150" t="s">
        <v>79</v>
      </c>
      <c r="AV566" s="12" t="s">
        <v>79</v>
      </c>
      <c r="AW566" s="12" t="s">
        <v>31</v>
      </c>
      <c r="AX566" s="12" t="s">
        <v>77</v>
      </c>
      <c r="AY566" s="150" t="s">
        <v>160</v>
      </c>
    </row>
    <row r="567" spans="2:65" s="1" customFormat="1" ht="16.5" customHeight="1">
      <c r="B567" s="33"/>
      <c r="C567" s="132" t="s">
        <v>1846</v>
      </c>
      <c r="D567" s="132" t="s">
        <v>162</v>
      </c>
      <c r="E567" s="133" t="s">
        <v>1847</v>
      </c>
      <c r="F567" s="134" t="s">
        <v>1848</v>
      </c>
      <c r="G567" s="135" t="s">
        <v>187</v>
      </c>
      <c r="H567" s="136">
        <v>2.31</v>
      </c>
      <c r="I567" s="137"/>
      <c r="J567" s="138">
        <f>ROUND(I567*H567,2)</f>
        <v>0</v>
      </c>
      <c r="K567" s="134" t="s">
        <v>1251</v>
      </c>
      <c r="L567" s="33"/>
      <c r="M567" s="139" t="s">
        <v>19</v>
      </c>
      <c r="N567" s="140" t="s">
        <v>40</v>
      </c>
      <c r="P567" s="141">
        <f>O567*H567</f>
        <v>0</v>
      </c>
      <c r="Q567" s="141">
        <v>1.58E-3</v>
      </c>
      <c r="R567" s="141">
        <f>Q567*H567</f>
        <v>3.6498000000000004E-3</v>
      </c>
      <c r="S567" s="141">
        <v>0</v>
      </c>
      <c r="T567" s="142">
        <f>S567*H567</f>
        <v>0</v>
      </c>
      <c r="AR567" s="143" t="s">
        <v>167</v>
      </c>
      <c r="AT567" s="143" t="s">
        <v>162</v>
      </c>
      <c r="AU567" s="143" t="s">
        <v>79</v>
      </c>
      <c r="AY567" s="18" t="s">
        <v>160</v>
      </c>
      <c r="BE567" s="144">
        <f>IF(N567="základní",J567,0)</f>
        <v>0</v>
      </c>
      <c r="BF567" s="144">
        <f>IF(N567="snížená",J567,0)</f>
        <v>0</v>
      </c>
      <c r="BG567" s="144">
        <f>IF(N567="zákl. přenesená",J567,0)</f>
        <v>0</v>
      </c>
      <c r="BH567" s="144">
        <f>IF(N567="sníž. přenesená",J567,0)</f>
        <v>0</v>
      </c>
      <c r="BI567" s="144">
        <f>IF(N567="nulová",J567,0)</f>
        <v>0</v>
      </c>
      <c r="BJ567" s="18" t="s">
        <v>77</v>
      </c>
      <c r="BK567" s="144">
        <f>ROUND(I567*H567,2)</f>
        <v>0</v>
      </c>
      <c r="BL567" s="18" t="s">
        <v>167</v>
      </c>
      <c r="BM567" s="143" t="s">
        <v>1849</v>
      </c>
    </row>
    <row r="568" spans="2:65" s="1" customFormat="1" ht="11.25">
      <c r="B568" s="33"/>
      <c r="D568" s="145" t="s">
        <v>169</v>
      </c>
      <c r="F568" s="146" t="s">
        <v>1850</v>
      </c>
      <c r="I568" s="147"/>
      <c r="L568" s="33"/>
      <c r="M568" s="148"/>
      <c r="T568" s="54"/>
      <c r="AT568" s="18" t="s">
        <v>169</v>
      </c>
      <c r="AU568" s="18" t="s">
        <v>79</v>
      </c>
    </row>
    <row r="569" spans="2:65" s="1" customFormat="1" ht="11.25">
      <c r="B569" s="33"/>
      <c r="D569" s="193" t="s">
        <v>1254</v>
      </c>
      <c r="F569" s="194" t="s">
        <v>1851</v>
      </c>
      <c r="I569" s="147"/>
      <c r="L569" s="33"/>
      <c r="M569" s="148"/>
      <c r="T569" s="54"/>
      <c r="AT569" s="18" t="s">
        <v>1254</v>
      </c>
      <c r="AU569" s="18" t="s">
        <v>79</v>
      </c>
    </row>
    <row r="570" spans="2:65" s="15" customFormat="1" ht="11.25">
      <c r="B570" s="180"/>
      <c r="D570" s="145" t="s">
        <v>171</v>
      </c>
      <c r="E570" s="181" t="s">
        <v>19</v>
      </c>
      <c r="F570" s="182" t="s">
        <v>1852</v>
      </c>
      <c r="H570" s="181" t="s">
        <v>19</v>
      </c>
      <c r="I570" s="183"/>
      <c r="L570" s="180"/>
      <c r="M570" s="184"/>
      <c r="T570" s="185"/>
      <c r="AT570" s="181" t="s">
        <v>171</v>
      </c>
      <c r="AU570" s="181" t="s">
        <v>79</v>
      </c>
      <c r="AV570" s="15" t="s">
        <v>77</v>
      </c>
      <c r="AW570" s="15" t="s">
        <v>31</v>
      </c>
      <c r="AX570" s="15" t="s">
        <v>69</v>
      </c>
      <c r="AY570" s="181" t="s">
        <v>160</v>
      </c>
    </row>
    <row r="571" spans="2:65" s="12" customFormat="1" ht="11.25">
      <c r="B571" s="149"/>
      <c r="D571" s="145" t="s">
        <v>171</v>
      </c>
      <c r="E571" s="150" t="s">
        <v>19</v>
      </c>
      <c r="F571" s="151" t="s">
        <v>1853</v>
      </c>
      <c r="H571" s="152">
        <v>2.31</v>
      </c>
      <c r="I571" s="153"/>
      <c r="L571" s="149"/>
      <c r="M571" s="154"/>
      <c r="T571" s="155"/>
      <c r="AT571" s="150" t="s">
        <v>171</v>
      </c>
      <c r="AU571" s="150" t="s">
        <v>79</v>
      </c>
      <c r="AV571" s="12" t="s">
        <v>79</v>
      </c>
      <c r="AW571" s="12" t="s">
        <v>31</v>
      </c>
      <c r="AX571" s="12" t="s">
        <v>77</v>
      </c>
      <c r="AY571" s="150" t="s">
        <v>160</v>
      </c>
    </row>
    <row r="572" spans="2:65" s="1" customFormat="1" ht="16.5" customHeight="1">
      <c r="B572" s="33"/>
      <c r="C572" s="132" t="s">
        <v>1854</v>
      </c>
      <c r="D572" s="132" t="s">
        <v>162</v>
      </c>
      <c r="E572" s="133" t="s">
        <v>1855</v>
      </c>
      <c r="F572" s="134" t="s">
        <v>1856</v>
      </c>
      <c r="G572" s="135" t="s">
        <v>233</v>
      </c>
      <c r="H572" s="136">
        <v>1.3069999999999999</v>
      </c>
      <c r="I572" s="137"/>
      <c r="J572" s="138">
        <f>ROUND(I572*H572,2)</f>
        <v>0</v>
      </c>
      <c r="K572" s="134" t="s">
        <v>1251</v>
      </c>
      <c r="L572" s="33"/>
      <c r="M572" s="139" t="s">
        <v>19</v>
      </c>
      <c r="N572" s="140" t="s">
        <v>40</v>
      </c>
      <c r="P572" s="141">
        <f>O572*H572</f>
        <v>0</v>
      </c>
      <c r="Q572" s="141">
        <v>0</v>
      </c>
      <c r="R572" s="141">
        <f>Q572*H572</f>
        <v>0</v>
      </c>
      <c r="S572" s="141">
        <v>0</v>
      </c>
      <c r="T572" s="142">
        <f>S572*H572</f>
        <v>0</v>
      </c>
      <c r="AR572" s="143" t="s">
        <v>259</v>
      </c>
      <c r="AT572" s="143" t="s">
        <v>162</v>
      </c>
      <c r="AU572" s="143" t="s">
        <v>79</v>
      </c>
      <c r="AY572" s="18" t="s">
        <v>160</v>
      </c>
      <c r="BE572" s="144">
        <f>IF(N572="základní",J572,0)</f>
        <v>0</v>
      </c>
      <c r="BF572" s="144">
        <f>IF(N572="snížená",J572,0)</f>
        <v>0</v>
      </c>
      <c r="BG572" s="144">
        <f>IF(N572="zákl. přenesená",J572,0)</f>
        <v>0</v>
      </c>
      <c r="BH572" s="144">
        <f>IF(N572="sníž. přenesená",J572,0)</f>
        <v>0</v>
      </c>
      <c r="BI572" s="144">
        <f>IF(N572="nulová",J572,0)</f>
        <v>0</v>
      </c>
      <c r="BJ572" s="18" t="s">
        <v>77</v>
      </c>
      <c r="BK572" s="144">
        <f>ROUND(I572*H572,2)</f>
        <v>0</v>
      </c>
      <c r="BL572" s="18" t="s">
        <v>259</v>
      </c>
      <c r="BM572" s="143" t="s">
        <v>1857</v>
      </c>
    </row>
    <row r="573" spans="2:65" s="1" customFormat="1" ht="19.5">
      <c r="B573" s="33"/>
      <c r="D573" s="145" t="s">
        <v>169</v>
      </c>
      <c r="F573" s="146" t="s">
        <v>1858</v>
      </c>
      <c r="I573" s="147"/>
      <c r="L573" s="33"/>
      <c r="M573" s="148"/>
      <c r="T573" s="54"/>
      <c r="AT573" s="18" t="s">
        <v>169</v>
      </c>
      <c r="AU573" s="18" t="s">
        <v>79</v>
      </c>
    </row>
    <row r="574" spans="2:65" s="1" customFormat="1" ht="11.25">
      <c r="B574" s="33"/>
      <c r="D574" s="193" t="s">
        <v>1254</v>
      </c>
      <c r="F574" s="194" t="s">
        <v>1859</v>
      </c>
      <c r="I574" s="147"/>
      <c r="L574" s="33"/>
      <c r="M574" s="148"/>
      <c r="T574" s="54"/>
      <c r="AT574" s="18" t="s">
        <v>1254</v>
      </c>
      <c r="AU574" s="18" t="s">
        <v>79</v>
      </c>
    </row>
    <row r="575" spans="2:65" s="1" customFormat="1" ht="21.75" customHeight="1">
      <c r="B575" s="33"/>
      <c r="C575" s="132" t="s">
        <v>1860</v>
      </c>
      <c r="D575" s="132" t="s">
        <v>162</v>
      </c>
      <c r="E575" s="133" t="s">
        <v>1861</v>
      </c>
      <c r="F575" s="134" t="s">
        <v>1862</v>
      </c>
      <c r="G575" s="135" t="s">
        <v>233</v>
      </c>
      <c r="H575" s="136">
        <v>1.3069999999999999</v>
      </c>
      <c r="I575" s="137"/>
      <c r="J575" s="138">
        <f>ROUND(I575*H575,2)</f>
        <v>0</v>
      </c>
      <c r="K575" s="134" t="s">
        <v>1251</v>
      </c>
      <c r="L575" s="33"/>
      <c r="M575" s="139" t="s">
        <v>19</v>
      </c>
      <c r="N575" s="140" t="s">
        <v>40</v>
      </c>
      <c r="P575" s="141">
        <f>O575*H575</f>
        <v>0</v>
      </c>
      <c r="Q575" s="141">
        <v>0</v>
      </c>
      <c r="R575" s="141">
        <f>Q575*H575</f>
        <v>0</v>
      </c>
      <c r="S575" s="141">
        <v>0</v>
      </c>
      <c r="T575" s="142">
        <f>S575*H575</f>
        <v>0</v>
      </c>
      <c r="AR575" s="143" t="s">
        <v>259</v>
      </c>
      <c r="AT575" s="143" t="s">
        <v>162</v>
      </c>
      <c r="AU575" s="143" t="s">
        <v>79</v>
      </c>
      <c r="AY575" s="18" t="s">
        <v>160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8" t="s">
        <v>77</v>
      </c>
      <c r="BK575" s="144">
        <f>ROUND(I575*H575,2)</f>
        <v>0</v>
      </c>
      <c r="BL575" s="18" t="s">
        <v>259</v>
      </c>
      <c r="BM575" s="143" t="s">
        <v>1863</v>
      </c>
    </row>
    <row r="576" spans="2:65" s="1" customFormat="1" ht="29.25">
      <c r="B576" s="33"/>
      <c r="D576" s="145" t="s">
        <v>169</v>
      </c>
      <c r="F576" s="146" t="s">
        <v>1864</v>
      </c>
      <c r="I576" s="147"/>
      <c r="L576" s="33"/>
      <c r="M576" s="148"/>
      <c r="T576" s="54"/>
      <c r="AT576" s="18" t="s">
        <v>169</v>
      </c>
      <c r="AU576" s="18" t="s">
        <v>79</v>
      </c>
    </row>
    <row r="577" spans="2:65" s="1" customFormat="1" ht="11.25">
      <c r="B577" s="33"/>
      <c r="D577" s="193" t="s">
        <v>1254</v>
      </c>
      <c r="F577" s="194" t="s">
        <v>1865</v>
      </c>
      <c r="I577" s="147"/>
      <c r="L577" s="33"/>
      <c r="M577" s="148"/>
      <c r="T577" s="54"/>
      <c r="AT577" s="18" t="s">
        <v>1254</v>
      </c>
      <c r="AU577" s="18" t="s">
        <v>79</v>
      </c>
    </row>
    <row r="578" spans="2:65" s="11" customFormat="1" ht="25.9" customHeight="1">
      <c r="B578" s="120"/>
      <c r="D578" s="121" t="s">
        <v>68</v>
      </c>
      <c r="E578" s="122" t="s">
        <v>540</v>
      </c>
      <c r="F578" s="122" t="s">
        <v>541</v>
      </c>
      <c r="I578" s="123"/>
      <c r="J578" s="124">
        <f>BK578</f>
        <v>0</v>
      </c>
      <c r="L578" s="120"/>
      <c r="M578" s="125"/>
      <c r="P578" s="126">
        <f>SUM(P579:P614)</f>
        <v>0</v>
      </c>
      <c r="R578" s="126">
        <f>SUM(R579:R614)</f>
        <v>0</v>
      </c>
      <c r="T578" s="127">
        <f>SUM(T579:T614)</f>
        <v>0</v>
      </c>
      <c r="AR578" s="121" t="s">
        <v>167</v>
      </c>
      <c r="AT578" s="128" t="s">
        <v>68</v>
      </c>
      <c r="AU578" s="128" t="s">
        <v>69</v>
      </c>
      <c r="AY578" s="121" t="s">
        <v>160</v>
      </c>
      <c r="BK578" s="129">
        <f>SUM(BK579:BK614)</f>
        <v>0</v>
      </c>
    </row>
    <row r="579" spans="2:65" s="1" customFormat="1" ht="16.5" customHeight="1">
      <c r="B579" s="33"/>
      <c r="C579" s="132" t="s">
        <v>1866</v>
      </c>
      <c r="D579" s="132" t="s">
        <v>162</v>
      </c>
      <c r="E579" s="133" t="s">
        <v>1867</v>
      </c>
      <c r="F579" s="134" t="s">
        <v>1868</v>
      </c>
      <c r="G579" s="135" t="s">
        <v>1869</v>
      </c>
      <c r="H579" s="136">
        <v>1</v>
      </c>
      <c r="I579" s="137"/>
      <c r="J579" s="138">
        <f>ROUND(I579*H579,2)</f>
        <v>0</v>
      </c>
      <c r="K579" s="134" t="s">
        <v>19</v>
      </c>
      <c r="L579" s="33"/>
      <c r="M579" s="139" t="s">
        <v>19</v>
      </c>
      <c r="N579" s="140" t="s">
        <v>40</v>
      </c>
      <c r="P579" s="141">
        <f>O579*H579</f>
        <v>0</v>
      </c>
      <c r="Q579" s="141">
        <v>0</v>
      </c>
      <c r="R579" s="141">
        <f>Q579*H579</f>
        <v>0</v>
      </c>
      <c r="S579" s="141">
        <v>0</v>
      </c>
      <c r="T579" s="142">
        <f>S579*H579</f>
        <v>0</v>
      </c>
      <c r="AR579" s="143" t="s">
        <v>1870</v>
      </c>
      <c r="AT579" s="143" t="s">
        <v>162</v>
      </c>
      <c r="AU579" s="143" t="s">
        <v>77</v>
      </c>
      <c r="AY579" s="18" t="s">
        <v>160</v>
      </c>
      <c r="BE579" s="144">
        <f>IF(N579="základní",J579,0)</f>
        <v>0</v>
      </c>
      <c r="BF579" s="144">
        <f>IF(N579="snížená",J579,0)</f>
        <v>0</v>
      </c>
      <c r="BG579" s="144">
        <f>IF(N579="zákl. přenesená",J579,0)</f>
        <v>0</v>
      </c>
      <c r="BH579" s="144">
        <f>IF(N579="sníž. přenesená",J579,0)</f>
        <v>0</v>
      </c>
      <c r="BI579" s="144">
        <f>IF(N579="nulová",J579,0)</f>
        <v>0</v>
      </c>
      <c r="BJ579" s="18" t="s">
        <v>77</v>
      </c>
      <c r="BK579" s="144">
        <f>ROUND(I579*H579,2)</f>
        <v>0</v>
      </c>
      <c r="BL579" s="18" t="s">
        <v>1870</v>
      </c>
      <c r="BM579" s="143" t="s">
        <v>1871</v>
      </c>
    </row>
    <row r="580" spans="2:65" s="1" customFormat="1" ht="11.25">
      <c r="B580" s="33"/>
      <c r="D580" s="145" t="s">
        <v>169</v>
      </c>
      <c r="F580" s="146" t="s">
        <v>1868</v>
      </c>
      <c r="I580" s="147"/>
      <c r="L580" s="33"/>
      <c r="M580" s="148"/>
      <c r="T580" s="54"/>
      <c r="AT580" s="18" t="s">
        <v>169</v>
      </c>
      <c r="AU580" s="18" t="s">
        <v>77</v>
      </c>
    </row>
    <row r="581" spans="2:65" s="15" customFormat="1" ht="11.25">
      <c r="B581" s="180"/>
      <c r="D581" s="145" t="s">
        <v>171</v>
      </c>
      <c r="E581" s="181" t="s">
        <v>19</v>
      </c>
      <c r="F581" s="182" t="s">
        <v>1872</v>
      </c>
      <c r="H581" s="181" t="s">
        <v>19</v>
      </c>
      <c r="I581" s="183"/>
      <c r="L581" s="180"/>
      <c r="M581" s="184"/>
      <c r="T581" s="185"/>
      <c r="AT581" s="181" t="s">
        <v>171</v>
      </c>
      <c r="AU581" s="181" t="s">
        <v>77</v>
      </c>
      <c r="AV581" s="15" t="s">
        <v>77</v>
      </c>
      <c r="AW581" s="15" t="s">
        <v>31</v>
      </c>
      <c r="AX581" s="15" t="s">
        <v>69</v>
      </c>
      <c r="AY581" s="181" t="s">
        <v>160</v>
      </c>
    </row>
    <row r="582" spans="2:65" s="12" customFormat="1" ht="11.25">
      <c r="B582" s="149"/>
      <c r="D582" s="145" t="s">
        <v>171</v>
      </c>
      <c r="E582" s="150" t="s">
        <v>19</v>
      </c>
      <c r="F582" s="151" t="s">
        <v>77</v>
      </c>
      <c r="H582" s="152">
        <v>1</v>
      </c>
      <c r="I582" s="153"/>
      <c r="L582" s="149"/>
      <c r="M582" s="154"/>
      <c r="T582" s="155"/>
      <c r="AT582" s="150" t="s">
        <v>171</v>
      </c>
      <c r="AU582" s="150" t="s">
        <v>77</v>
      </c>
      <c r="AV582" s="12" t="s">
        <v>79</v>
      </c>
      <c r="AW582" s="12" t="s">
        <v>31</v>
      </c>
      <c r="AX582" s="12" t="s">
        <v>77</v>
      </c>
      <c r="AY582" s="150" t="s">
        <v>160</v>
      </c>
    </row>
    <row r="583" spans="2:65" s="1" customFormat="1" ht="16.5" customHeight="1">
      <c r="B583" s="33"/>
      <c r="C583" s="132" t="s">
        <v>1873</v>
      </c>
      <c r="D583" s="132" t="s">
        <v>162</v>
      </c>
      <c r="E583" s="133" t="s">
        <v>1874</v>
      </c>
      <c r="F583" s="134" t="s">
        <v>1875</v>
      </c>
      <c r="G583" s="135" t="s">
        <v>1869</v>
      </c>
      <c r="H583" s="136">
        <v>1</v>
      </c>
      <c r="I583" s="137"/>
      <c r="J583" s="138">
        <f>ROUND(I583*H583,2)</f>
        <v>0</v>
      </c>
      <c r="K583" s="134" t="s">
        <v>19</v>
      </c>
      <c r="L583" s="33"/>
      <c r="M583" s="139" t="s">
        <v>19</v>
      </c>
      <c r="N583" s="140" t="s">
        <v>40</v>
      </c>
      <c r="P583" s="141">
        <f>O583*H583</f>
        <v>0</v>
      </c>
      <c r="Q583" s="141">
        <v>0</v>
      </c>
      <c r="R583" s="141">
        <f>Q583*H583</f>
        <v>0</v>
      </c>
      <c r="S583" s="141">
        <v>0</v>
      </c>
      <c r="T583" s="142">
        <f>S583*H583</f>
        <v>0</v>
      </c>
      <c r="AR583" s="143" t="s">
        <v>1870</v>
      </c>
      <c r="AT583" s="143" t="s">
        <v>162</v>
      </c>
      <c r="AU583" s="143" t="s">
        <v>77</v>
      </c>
      <c r="AY583" s="18" t="s">
        <v>160</v>
      </c>
      <c r="BE583" s="144">
        <f>IF(N583="základní",J583,0)</f>
        <v>0</v>
      </c>
      <c r="BF583" s="144">
        <f>IF(N583="snížená",J583,0)</f>
        <v>0</v>
      </c>
      <c r="BG583" s="144">
        <f>IF(N583="zákl. přenesená",J583,0)</f>
        <v>0</v>
      </c>
      <c r="BH583" s="144">
        <f>IF(N583="sníž. přenesená",J583,0)</f>
        <v>0</v>
      </c>
      <c r="BI583" s="144">
        <f>IF(N583="nulová",J583,0)</f>
        <v>0</v>
      </c>
      <c r="BJ583" s="18" t="s">
        <v>77</v>
      </c>
      <c r="BK583" s="144">
        <f>ROUND(I583*H583,2)</f>
        <v>0</v>
      </c>
      <c r="BL583" s="18" t="s">
        <v>1870</v>
      </c>
      <c r="BM583" s="143" t="s">
        <v>1876</v>
      </c>
    </row>
    <row r="584" spans="2:65" s="1" customFormat="1" ht="11.25">
      <c r="B584" s="33"/>
      <c r="D584" s="145" t="s">
        <v>169</v>
      </c>
      <c r="F584" s="146" t="s">
        <v>1875</v>
      </c>
      <c r="I584" s="147"/>
      <c r="L584" s="33"/>
      <c r="M584" s="148"/>
      <c r="T584" s="54"/>
      <c r="AT584" s="18" t="s">
        <v>169</v>
      </c>
      <c r="AU584" s="18" t="s">
        <v>77</v>
      </c>
    </row>
    <row r="585" spans="2:65" s="15" customFormat="1" ht="11.25">
      <c r="B585" s="180"/>
      <c r="D585" s="145" t="s">
        <v>171</v>
      </c>
      <c r="E585" s="181" t="s">
        <v>19</v>
      </c>
      <c r="F585" s="182" t="s">
        <v>1877</v>
      </c>
      <c r="H585" s="181" t="s">
        <v>19</v>
      </c>
      <c r="I585" s="183"/>
      <c r="L585" s="180"/>
      <c r="M585" s="184"/>
      <c r="T585" s="185"/>
      <c r="AT585" s="181" t="s">
        <v>171</v>
      </c>
      <c r="AU585" s="181" t="s">
        <v>77</v>
      </c>
      <c r="AV585" s="15" t="s">
        <v>77</v>
      </c>
      <c r="AW585" s="15" t="s">
        <v>31</v>
      </c>
      <c r="AX585" s="15" t="s">
        <v>69</v>
      </c>
      <c r="AY585" s="181" t="s">
        <v>160</v>
      </c>
    </row>
    <row r="586" spans="2:65" s="12" customFormat="1" ht="11.25">
      <c r="B586" s="149"/>
      <c r="D586" s="145" t="s">
        <v>171</v>
      </c>
      <c r="E586" s="150" t="s">
        <v>19</v>
      </c>
      <c r="F586" s="151" t="s">
        <v>77</v>
      </c>
      <c r="H586" s="152">
        <v>1</v>
      </c>
      <c r="I586" s="153"/>
      <c r="L586" s="149"/>
      <c r="M586" s="154"/>
      <c r="T586" s="155"/>
      <c r="AT586" s="150" t="s">
        <v>171</v>
      </c>
      <c r="AU586" s="150" t="s">
        <v>77</v>
      </c>
      <c r="AV586" s="12" t="s">
        <v>79</v>
      </c>
      <c r="AW586" s="12" t="s">
        <v>31</v>
      </c>
      <c r="AX586" s="12" t="s">
        <v>77</v>
      </c>
      <c r="AY586" s="150" t="s">
        <v>160</v>
      </c>
    </row>
    <row r="587" spans="2:65" s="1" customFormat="1" ht="16.5" customHeight="1">
      <c r="B587" s="33"/>
      <c r="C587" s="132" t="s">
        <v>1878</v>
      </c>
      <c r="D587" s="132" t="s">
        <v>162</v>
      </c>
      <c r="E587" s="133" t="s">
        <v>1879</v>
      </c>
      <c r="F587" s="134" t="s">
        <v>1880</v>
      </c>
      <c r="G587" s="135" t="s">
        <v>1869</v>
      </c>
      <c r="H587" s="136">
        <v>1</v>
      </c>
      <c r="I587" s="137"/>
      <c r="J587" s="138">
        <f>ROUND(I587*H587,2)</f>
        <v>0</v>
      </c>
      <c r="K587" s="134" t="s">
        <v>19</v>
      </c>
      <c r="L587" s="33"/>
      <c r="M587" s="139" t="s">
        <v>19</v>
      </c>
      <c r="N587" s="140" t="s">
        <v>40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1870</v>
      </c>
      <c r="AT587" s="143" t="s">
        <v>162</v>
      </c>
      <c r="AU587" s="143" t="s">
        <v>77</v>
      </c>
      <c r="AY587" s="18" t="s">
        <v>160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8" t="s">
        <v>77</v>
      </c>
      <c r="BK587" s="144">
        <f>ROUND(I587*H587,2)</f>
        <v>0</v>
      </c>
      <c r="BL587" s="18" t="s">
        <v>1870</v>
      </c>
      <c r="BM587" s="143" t="s">
        <v>1881</v>
      </c>
    </row>
    <row r="588" spans="2:65" s="1" customFormat="1" ht="11.25">
      <c r="B588" s="33"/>
      <c r="D588" s="145" t="s">
        <v>169</v>
      </c>
      <c r="F588" s="146" t="s">
        <v>1880</v>
      </c>
      <c r="I588" s="147"/>
      <c r="L588" s="33"/>
      <c r="M588" s="148"/>
      <c r="T588" s="54"/>
      <c r="AT588" s="18" t="s">
        <v>169</v>
      </c>
      <c r="AU588" s="18" t="s">
        <v>77</v>
      </c>
    </row>
    <row r="589" spans="2:65" s="15" customFormat="1" ht="11.25">
      <c r="B589" s="180"/>
      <c r="D589" s="145" t="s">
        <v>171</v>
      </c>
      <c r="E589" s="181" t="s">
        <v>19</v>
      </c>
      <c r="F589" s="182" t="s">
        <v>1882</v>
      </c>
      <c r="H589" s="181" t="s">
        <v>19</v>
      </c>
      <c r="I589" s="183"/>
      <c r="L589" s="180"/>
      <c r="M589" s="184"/>
      <c r="T589" s="185"/>
      <c r="AT589" s="181" t="s">
        <v>171</v>
      </c>
      <c r="AU589" s="181" t="s">
        <v>77</v>
      </c>
      <c r="AV589" s="15" t="s">
        <v>77</v>
      </c>
      <c r="AW589" s="15" t="s">
        <v>31</v>
      </c>
      <c r="AX589" s="15" t="s">
        <v>69</v>
      </c>
      <c r="AY589" s="181" t="s">
        <v>160</v>
      </c>
    </row>
    <row r="590" spans="2:65" s="12" customFormat="1" ht="11.25">
      <c r="B590" s="149"/>
      <c r="D590" s="145" t="s">
        <v>171</v>
      </c>
      <c r="E590" s="150" t="s">
        <v>19</v>
      </c>
      <c r="F590" s="151" t="s">
        <v>77</v>
      </c>
      <c r="H590" s="152">
        <v>1</v>
      </c>
      <c r="I590" s="153"/>
      <c r="L590" s="149"/>
      <c r="M590" s="154"/>
      <c r="T590" s="155"/>
      <c r="AT590" s="150" t="s">
        <v>171</v>
      </c>
      <c r="AU590" s="150" t="s">
        <v>77</v>
      </c>
      <c r="AV590" s="12" t="s">
        <v>79</v>
      </c>
      <c r="AW590" s="12" t="s">
        <v>31</v>
      </c>
      <c r="AX590" s="12" t="s">
        <v>77</v>
      </c>
      <c r="AY590" s="150" t="s">
        <v>160</v>
      </c>
    </row>
    <row r="591" spans="2:65" s="1" customFormat="1" ht="16.5" customHeight="1">
      <c r="B591" s="33"/>
      <c r="C591" s="132" t="s">
        <v>1883</v>
      </c>
      <c r="D591" s="132" t="s">
        <v>162</v>
      </c>
      <c r="E591" s="133" t="s">
        <v>1884</v>
      </c>
      <c r="F591" s="134" t="s">
        <v>1885</v>
      </c>
      <c r="G591" s="135" t="s">
        <v>1869</v>
      </c>
      <c r="H591" s="136">
        <v>1</v>
      </c>
      <c r="I591" s="137"/>
      <c r="J591" s="138">
        <f>ROUND(I591*H591,2)</f>
        <v>0</v>
      </c>
      <c r="K591" s="134" t="s">
        <v>19</v>
      </c>
      <c r="L591" s="33"/>
      <c r="M591" s="139" t="s">
        <v>19</v>
      </c>
      <c r="N591" s="140" t="s">
        <v>40</v>
      </c>
      <c r="P591" s="141">
        <f>O591*H591</f>
        <v>0</v>
      </c>
      <c r="Q591" s="141">
        <v>0</v>
      </c>
      <c r="R591" s="141">
        <f>Q591*H591</f>
        <v>0</v>
      </c>
      <c r="S591" s="141">
        <v>0</v>
      </c>
      <c r="T591" s="142">
        <f>S591*H591</f>
        <v>0</v>
      </c>
      <c r="AR591" s="143" t="s">
        <v>1870</v>
      </c>
      <c r="AT591" s="143" t="s">
        <v>162</v>
      </c>
      <c r="AU591" s="143" t="s">
        <v>77</v>
      </c>
      <c r="AY591" s="18" t="s">
        <v>160</v>
      </c>
      <c r="BE591" s="144">
        <f>IF(N591="základní",J591,0)</f>
        <v>0</v>
      </c>
      <c r="BF591" s="144">
        <f>IF(N591="snížená",J591,0)</f>
        <v>0</v>
      </c>
      <c r="BG591" s="144">
        <f>IF(N591="zákl. přenesená",J591,0)</f>
        <v>0</v>
      </c>
      <c r="BH591" s="144">
        <f>IF(N591="sníž. přenesená",J591,0)</f>
        <v>0</v>
      </c>
      <c r="BI591" s="144">
        <f>IF(N591="nulová",J591,0)</f>
        <v>0</v>
      </c>
      <c r="BJ591" s="18" t="s">
        <v>77</v>
      </c>
      <c r="BK591" s="144">
        <f>ROUND(I591*H591,2)</f>
        <v>0</v>
      </c>
      <c r="BL591" s="18" t="s">
        <v>1870</v>
      </c>
      <c r="BM591" s="143" t="s">
        <v>1886</v>
      </c>
    </row>
    <row r="592" spans="2:65" s="1" customFormat="1" ht="11.25">
      <c r="B592" s="33"/>
      <c r="D592" s="145" t="s">
        <v>169</v>
      </c>
      <c r="F592" s="146" t="s">
        <v>1885</v>
      </c>
      <c r="I592" s="147"/>
      <c r="L592" s="33"/>
      <c r="M592" s="148"/>
      <c r="T592" s="54"/>
      <c r="AT592" s="18" t="s">
        <v>169</v>
      </c>
      <c r="AU592" s="18" t="s">
        <v>77</v>
      </c>
    </row>
    <row r="593" spans="2:65" s="1" customFormat="1" ht="16.5" customHeight="1">
      <c r="B593" s="33"/>
      <c r="C593" s="132" t="s">
        <v>1887</v>
      </c>
      <c r="D593" s="132" t="s">
        <v>162</v>
      </c>
      <c r="E593" s="133" t="s">
        <v>1888</v>
      </c>
      <c r="F593" s="134" t="s">
        <v>1889</v>
      </c>
      <c r="G593" s="135" t="s">
        <v>1869</v>
      </c>
      <c r="H593" s="136">
        <v>1</v>
      </c>
      <c r="I593" s="137"/>
      <c r="J593" s="138">
        <f>ROUND(I593*H593,2)</f>
        <v>0</v>
      </c>
      <c r="K593" s="134" t="s">
        <v>19</v>
      </c>
      <c r="L593" s="33"/>
      <c r="M593" s="139" t="s">
        <v>19</v>
      </c>
      <c r="N593" s="140" t="s">
        <v>40</v>
      </c>
      <c r="P593" s="141">
        <f>O593*H593</f>
        <v>0</v>
      </c>
      <c r="Q593" s="141">
        <v>0</v>
      </c>
      <c r="R593" s="141">
        <f>Q593*H593</f>
        <v>0</v>
      </c>
      <c r="S593" s="141">
        <v>0</v>
      </c>
      <c r="T593" s="142">
        <f>S593*H593</f>
        <v>0</v>
      </c>
      <c r="AR593" s="143" t="s">
        <v>1870</v>
      </c>
      <c r="AT593" s="143" t="s">
        <v>162</v>
      </c>
      <c r="AU593" s="143" t="s">
        <v>77</v>
      </c>
      <c r="AY593" s="18" t="s">
        <v>160</v>
      </c>
      <c r="BE593" s="144">
        <f>IF(N593="základní",J593,0)</f>
        <v>0</v>
      </c>
      <c r="BF593" s="144">
        <f>IF(N593="snížená",J593,0)</f>
        <v>0</v>
      </c>
      <c r="BG593" s="144">
        <f>IF(N593="zákl. přenesená",J593,0)</f>
        <v>0</v>
      </c>
      <c r="BH593" s="144">
        <f>IF(N593="sníž. přenesená",J593,0)</f>
        <v>0</v>
      </c>
      <c r="BI593" s="144">
        <f>IF(N593="nulová",J593,0)</f>
        <v>0</v>
      </c>
      <c r="BJ593" s="18" t="s">
        <v>77</v>
      </c>
      <c r="BK593" s="144">
        <f>ROUND(I593*H593,2)</f>
        <v>0</v>
      </c>
      <c r="BL593" s="18" t="s">
        <v>1870</v>
      </c>
      <c r="BM593" s="143" t="s">
        <v>1890</v>
      </c>
    </row>
    <row r="594" spans="2:65" s="1" customFormat="1" ht="11.25">
      <c r="B594" s="33"/>
      <c r="D594" s="145" t="s">
        <v>169</v>
      </c>
      <c r="F594" s="146" t="s">
        <v>1889</v>
      </c>
      <c r="I594" s="147"/>
      <c r="L594" s="33"/>
      <c r="M594" s="148"/>
      <c r="T594" s="54"/>
      <c r="AT594" s="18" t="s">
        <v>169</v>
      </c>
      <c r="AU594" s="18" t="s">
        <v>77</v>
      </c>
    </row>
    <row r="595" spans="2:65" s="1" customFormat="1" ht="16.5" customHeight="1">
      <c r="B595" s="33"/>
      <c r="C595" s="132" t="s">
        <v>1891</v>
      </c>
      <c r="D595" s="132" t="s">
        <v>162</v>
      </c>
      <c r="E595" s="133" t="s">
        <v>1892</v>
      </c>
      <c r="F595" s="134" t="s">
        <v>1893</v>
      </c>
      <c r="G595" s="135" t="s">
        <v>1869</v>
      </c>
      <c r="H595" s="136">
        <v>1</v>
      </c>
      <c r="I595" s="137"/>
      <c r="J595" s="138">
        <f>ROUND(I595*H595,2)</f>
        <v>0</v>
      </c>
      <c r="K595" s="134" t="s">
        <v>19</v>
      </c>
      <c r="L595" s="33"/>
      <c r="M595" s="139" t="s">
        <v>19</v>
      </c>
      <c r="N595" s="140" t="s">
        <v>40</v>
      </c>
      <c r="P595" s="141">
        <f>O595*H595</f>
        <v>0</v>
      </c>
      <c r="Q595" s="141">
        <v>0</v>
      </c>
      <c r="R595" s="141">
        <f>Q595*H595</f>
        <v>0</v>
      </c>
      <c r="S595" s="141">
        <v>0</v>
      </c>
      <c r="T595" s="142">
        <f>S595*H595</f>
        <v>0</v>
      </c>
      <c r="AR595" s="143" t="s">
        <v>1870</v>
      </c>
      <c r="AT595" s="143" t="s">
        <v>162</v>
      </c>
      <c r="AU595" s="143" t="s">
        <v>77</v>
      </c>
      <c r="AY595" s="18" t="s">
        <v>160</v>
      </c>
      <c r="BE595" s="144">
        <f>IF(N595="základní",J595,0)</f>
        <v>0</v>
      </c>
      <c r="BF595" s="144">
        <f>IF(N595="snížená",J595,0)</f>
        <v>0</v>
      </c>
      <c r="BG595" s="144">
        <f>IF(N595="zákl. přenesená",J595,0)</f>
        <v>0</v>
      </c>
      <c r="BH595" s="144">
        <f>IF(N595="sníž. přenesená",J595,0)</f>
        <v>0</v>
      </c>
      <c r="BI595" s="144">
        <f>IF(N595="nulová",J595,0)</f>
        <v>0</v>
      </c>
      <c r="BJ595" s="18" t="s">
        <v>77</v>
      </c>
      <c r="BK595" s="144">
        <f>ROUND(I595*H595,2)</f>
        <v>0</v>
      </c>
      <c r="BL595" s="18" t="s">
        <v>1870</v>
      </c>
      <c r="BM595" s="143" t="s">
        <v>1894</v>
      </c>
    </row>
    <row r="596" spans="2:65" s="1" customFormat="1" ht="11.25">
      <c r="B596" s="33"/>
      <c r="D596" s="145" t="s">
        <v>169</v>
      </c>
      <c r="F596" s="146" t="s">
        <v>1893</v>
      </c>
      <c r="I596" s="147"/>
      <c r="L596" s="33"/>
      <c r="M596" s="148"/>
      <c r="T596" s="54"/>
      <c r="AT596" s="18" t="s">
        <v>169</v>
      </c>
      <c r="AU596" s="18" t="s">
        <v>77</v>
      </c>
    </row>
    <row r="597" spans="2:65" s="1" customFormat="1" ht="16.5" customHeight="1">
      <c r="B597" s="33"/>
      <c r="C597" s="132" t="s">
        <v>1895</v>
      </c>
      <c r="D597" s="132" t="s">
        <v>162</v>
      </c>
      <c r="E597" s="133" t="s">
        <v>1896</v>
      </c>
      <c r="F597" s="134" t="s">
        <v>1897</v>
      </c>
      <c r="G597" s="135" t="s">
        <v>1869</v>
      </c>
      <c r="H597" s="136">
        <v>1</v>
      </c>
      <c r="I597" s="137"/>
      <c r="J597" s="138">
        <f>ROUND(I597*H597,2)</f>
        <v>0</v>
      </c>
      <c r="K597" s="134" t="s">
        <v>19</v>
      </c>
      <c r="L597" s="33"/>
      <c r="M597" s="139" t="s">
        <v>19</v>
      </c>
      <c r="N597" s="140" t="s">
        <v>40</v>
      </c>
      <c r="P597" s="141">
        <f>O597*H597</f>
        <v>0</v>
      </c>
      <c r="Q597" s="141">
        <v>0</v>
      </c>
      <c r="R597" s="141">
        <f>Q597*H597</f>
        <v>0</v>
      </c>
      <c r="S597" s="141">
        <v>0</v>
      </c>
      <c r="T597" s="142">
        <f>S597*H597</f>
        <v>0</v>
      </c>
      <c r="AR597" s="143" t="s">
        <v>1870</v>
      </c>
      <c r="AT597" s="143" t="s">
        <v>162</v>
      </c>
      <c r="AU597" s="143" t="s">
        <v>77</v>
      </c>
      <c r="AY597" s="18" t="s">
        <v>160</v>
      </c>
      <c r="BE597" s="144">
        <f>IF(N597="základní",J597,0)</f>
        <v>0</v>
      </c>
      <c r="BF597" s="144">
        <f>IF(N597="snížená",J597,0)</f>
        <v>0</v>
      </c>
      <c r="BG597" s="144">
        <f>IF(N597="zákl. přenesená",J597,0)</f>
        <v>0</v>
      </c>
      <c r="BH597" s="144">
        <f>IF(N597="sníž. přenesená",J597,0)</f>
        <v>0</v>
      </c>
      <c r="BI597" s="144">
        <f>IF(N597="nulová",J597,0)</f>
        <v>0</v>
      </c>
      <c r="BJ597" s="18" t="s">
        <v>77</v>
      </c>
      <c r="BK597" s="144">
        <f>ROUND(I597*H597,2)</f>
        <v>0</v>
      </c>
      <c r="BL597" s="18" t="s">
        <v>1870</v>
      </c>
      <c r="BM597" s="143" t="s">
        <v>1898</v>
      </c>
    </row>
    <row r="598" spans="2:65" s="1" customFormat="1" ht="11.25">
      <c r="B598" s="33"/>
      <c r="D598" s="145" t="s">
        <v>169</v>
      </c>
      <c r="F598" s="146" t="s">
        <v>1897</v>
      </c>
      <c r="I598" s="147"/>
      <c r="L598" s="33"/>
      <c r="M598" s="148"/>
      <c r="T598" s="54"/>
      <c r="AT598" s="18" t="s">
        <v>169</v>
      </c>
      <c r="AU598" s="18" t="s">
        <v>77</v>
      </c>
    </row>
    <row r="599" spans="2:65" s="1" customFormat="1" ht="16.5" customHeight="1">
      <c r="B599" s="33"/>
      <c r="C599" s="132" t="s">
        <v>1899</v>
      </c>
      <c r="D599" s="132" t="s">
        <v>162</v>
      </c>
      <c r="E599" s="133" t="s">
        <v>1900</v>
      </c>
      <c r="F599" s="134" t="s">
        <v>1901</v>
      </c>
      <c r="G599" s="135" t="s">
        <v>1869</v>
      </c>
      <c r="H599" s="136">
        <v>1</v>
      </c>
      <c r="I599" s="137"/>
      <c r="J599" s="138">
        <f>ROUND(I599*H599,2)</f>
        <v>0</v>
      </c>
      <c r="K599" s="134" t="s">
        <v>19</v>
      </c>
      <c r="L599" s="33"/>
      <c r="M599" s="139" t="s">
        <v>19</v>
      </c>
      <c r="N599" s="140" t="s">
        <v>40</v>
      </c>
      <c r="P599" s="141">
        <f>O599*H599</f>
        <v>0</v>
      </c>
      <c r="Q599" s="141">
        <v>0</v>
      </c>
      <c r="R599" s="141">
        <f>Q599*H599</f>
        <v>0</v>
      </c>
      <c r="S599" s="141">
        <v>0</v>
      </c>
      <c r="T599" s="142">
        <f>S599*H599</f>
        <v>0</v>
      </c>
      <c r="AR599" s="143" t="s">
        <v>1870</v>
      </c>
      <c r="AT599" s="143" t="s">
        <v>162</v>
      </c>
      <c r="AU599" s="143" t="s">
        <v>77</v>
      </c>
      <c r="AY599" s="18" t="s">
        <v>160</v>
      </c>
      <c r="BE599" s="144">
        <f>IF(N599="základní",J599,0)</f>
        <v>0</v>
      </c>
      <c r="BF599" s="144">
        <f>IF(N599="snížená",J599,0)</f>
        <v>0</v>
      </c>
      <c r="BG599" s="144">
        <f>IF(N599="zákl. přenesená",J599,0)</f>
        <v>0</v>
      </c>
      <c r="BH599" s="144">
        <f>IF(N599="sníž. přenesená",J599,0)</f>
        <v>0</v>
      </c>
      <c r="BI599" s="144">
        <f>IF(N599="nulová",J599,0)</f>
        <v>0</v>
      </c>
      <c r="BJ599" s="18" t="s">
        <v>77</v>
      </c>
      <c r="BK599" s="144">
        <f>ROUND(I599*H599,2)</f>
        <v>0</v>
      </c>
      <c r="BL599" s="18" t="s">
        <v>1870</v>
      </c>
      <c r="BM599" s="143" t="s">
        <v>1902</v>
      </c>
    </row>
    <row r="600" spans="2:65" s="1" customFormat="1" ht="11.25">
      <c r="B600" s="33"/>
      <c r="D600" s="145" t="s">
        <v>169</v>
      </c>
      <c r="F600" s="146" t="s">
        <v>1901</v>
      </c>
      <c r="I600" s="147"/>
      <c r="L600" s="33"/>
      <c r="M600" s="148"/>
      <c r="T600" s="54"/>
      <c r="AT600" s="18" t="s">
        <v>169</v>
      </c>
      <c r="AU600" s="18" t="s">
        <v>77</v>
      </c>
    </row>
    <row r="601" spans="2:65" s="15" customFormat="1" ht="11.25">
      <c r="B601" s="180"/>
      <c r="D601" s="145" t="s">
        <v>171</v>
      </c>
      <c r="E601" s="181" t="s">
        <v>19</v>
      </c>
      <c r="F601" s="182" t="s">
        <v>1903</v>
      </c>
      <c r="H601" s="181" t="s">
        <v>19</v>
      </c>
      <c r="I601" s="183"/>
      <c r="L601" s="180"/>
      <c r="M601" s="184"/>
      <c r="T601" s="185"/>
      <c r="AT601" s="181" t="s">
        <v>171</v>
      </c>
      <c r="AU601" s="181" t="s">
        <v>77</v>
      </c>
      <c r="AV601" s="15" t="s">
        <v>77</v>
      </c>
      <c r="AW601" s="15" t="s">
        <v>31</v>
      </c>
      <c r="AX601" s="15" t="s">
        <v>69</v>
      </c>
      <c r="AY601" s="181" t="s">
        <v>160</v>
      </c>
    </row>
    <row r="602" spans="2:65" s="12" customFormat="1" ht="11.25">
      <c r="B602" s="149"/>
      <c r="D602" s="145" t="s">
        <v>171</v>
      </c>
      <c r="E602" s="150" t="s">
        <v>19</v>
      </c>
      <c r="F602" s="151" t="s">
        <v>77</v>
      </c>
      <c r="H602" s="152">
        <v>1</v>
      </c>
      <c r="I602" s="153"/>
      <c r="L602" s="149"/>
      <c r="M602" s="154"/>
      <c r="T602" s="155"/>
      <c r="AT602" s="150" t="s">
        <v>171</v>
      </c>
      <c r="AU602" s="150" t="s">
        <v>77</v>
      </c>
      <c r="AV602" s="12" t="s">
        <v>79</v>
      </c>
      <c r="AW602" s="12" t="s">
        <v>31</v>
      </c>
      <c r="AX602" s="12" t="s">
        <v>77</v>
      </c>
      <c r="AY602" s="150" t="s">
        <v>160</v>
      </c>
    </row>
    <row r="603" spans="2:65" s="1" customFormat="1" ht="16.5" customHeight="1">
      <c r="B603" s="33"/>
      <c r="C603" s="132" t="s">
        <v>1904</v>
      </c>
      <c r="D603" s="132" t="s">
        <v>162</v>
      </c>
      <c r="E603" s="133" t="s">
        <v>1905</v>
      </c>
      <c r="F603" s="134" t="s">
        <v>1906</v>
      </c>
      <c r="G603" s="135" t="s">
        <v>1869</v>
      </c>
      <c r="H603" s="136">
        <v>1</v>
      </c>
      <c r="I603" s="137"/>
      <c r="J603" s="138">
        <f>ROUND(I603*H603,2)</f>
        <v>0</v>
      </c>
      <c r="K603" s="134" t="s">
        <v>19</v>
      </c>
      <c r="L603" s="33"/>
      <c r="M603" s="139" t="s">
        <v>19</v>
      </c>
      <c r="N603" s="140" t="s">
        <v>40</v>
      </c>
      <c r="P603" s="141">
        <f>O603*H603</f>
        <v>0</v>
      </c>
      <c r="Q603" s="141">
        <v>0</v>
      </c>
      <c r="R603" s="141">
        <f>Q603*H603</f>
        <v>0</v>
      </c>
      <c r="S603" s="141">
        <v>0</v>
      </c>
      <c r="T603" s="142">
        <f>S603*H603</f>
        <v>0</v>
      </c>
      <c r="AR603" s="143" t="s">
        <v>1870</v>
      </c>
      <c r="AT603" s="143" t="s">
        <v>162</v>
      </c>
      <c r="AU603" s="143" t="s">
        <v>77</v>
      </c>
      <c r="AY603" s="18" t="s">
        <v>160</v>
      </c>
      <c r="BE603" s="144">
        <f>IF(N603="základní",J603,0)</f>
        <v>0</v>
      </c>
      <c r="BF603" s="144">
        <f>IF(N603="snížená",J603,0)</f>
        <v>0</v>
      </c>
      <c r="BG603" s="144">
        <f>IF(N603="zákl. přenesená",J603,0)</f>
        <v>0</v>
      </c>
      <c r="BH603" s="144">
        <f>IF(N603="sníž. přenesená",J603,0)</f>
        <v>0</v>
      </c>
      <c r="BI603" s="144">
        <f>IF(N603="nulová",J603,0)</f>
        <v>0</v>
      </c>
      <c r="BJ603" s="18" t="s">
        <v>77</v>
      </c>
      <c r="BK603" s="144">
        <f>ROUND(I603*H603,2)</f>
        <v>0</v>
      </c>
      <c r="BL603" s="18" t="s">
        <v>1870</v>
      </c>
      <c r="BM603" s="143" t="s">
        <v>1907</v>
      </c>
    </row>
    <row r="604" spans="2:65" s="1" customFormat="1" ht="11.25">
      <c r="B604" s="33"/>
      <c r="D604" s="145" t="s">
        <v>169</v>
      </c>
      <c r="F604" s="146" t="s">
        <v>1906</v>
      </c>
      <c r="I604" s="147"/>
      <c r="L604" s="33"/>
      <c r="M604" s="148"/>
      <c r="T604" s="54"/>
      <c r="AT604" s="18" t="s">
        <v>169</v>
      </c>
      <c r="AU604" s="18" t="s">
        <v>77</v>
      </c>
    </row>
    <row r="605" spans="2:65" s="15" customFormat="1" ht="11.25">
      <c r="B605" s="180"/>
      <c r="D605" s="145" t="s">
        <v>171</v>
      </c>
      <c r="E605" s="181" t="s">
        <v>19</v>
      </c>
      <c r="F605" s="182" t="s">
        <v>1908</v>
      </c>
      <c r="H605" s="181" t="s">
        <v>19</v>
      </c>
      <c r="I605" s="183"/>
      <c r="L605" s="180"/>
      <c r="M605" s="184"/>
      <c r="T605" s="185"/>
      <c r="AT605" s="181" t="s">
        <v>171</v>
      </c>
      <c r="AU605" s="181" t="s">
        <v>77</v>
      </c>
      <c r="AV605" s="15" t="s">
        <v>77</v>
      </c>
      <c r="AW605" s="15" t="s">
        <v>31</v>
      </c>
      <c r="AX605" s="15" t="s">
        <v>69</v>
      </c>
      <c r="AY605" s="181" t="s">
        <v>160</v>
      </c>
    </row>
    <row r="606" spans="2:65" s="12" customFormat="1" ht="11.25">
      <c r="B606" s="149"/>
      <c r="D606" s="145" t="s">
        <v>171</v>
      </c>
      <c r="E606" s="150" t="s">
        <v>19</v>
      </c>
      <c r="F606" s="151" t="s">
        <v>77</v>
      </c>
      <c r="H606" s="152">
        <v>1</v>
      </c>
      <c r="I606" s="153"/>
      <c r="L606" s="149"/>
      <c r="M606" s="154"/>
      <c r="T606" s="155"/>
      <c r="AT606" s="150" t="s">
        <v>171</v>
      </c>
      <c r="AU606" s="150" t="s">
        <v>77</v>
      </c>
      <c r="AV606" s="12" t="s">
        <v>79</v>
      </c>
      <c r="AW606" s="12" t="s">
        <v>31</v>
      </c>
      <c r="AX606" s="12" t="s">
        <v>77</v>
      </c>
      <c r="AY606" s="150" t="s">
        <v>160</v>
      </c>
    </row>
    <row r="607" spans="2:65" s="1" customFormat="1" ht="16.5" customHeight="1">
      <c r="B607" s="33"/>
      <c r="C607" s="132" t="s">
        <v>1909</v>
      </c>
      <c r="D607" s="132" t="s">
        <v>162</v>
      </c>
      <c r="E607" s="133" t="s">
        <v>1910</v>
      </c>
      <c r="F607" s="134" t="s">
        <v>1911</v>
      </c>
      <c r="G607" s="135" t="s">
        <v>1869</v>
      </c>
      <c r="H607" s="136">
        <v>1</v>
      </c>
      <c r="I607" s="137"/>
      <c r="J607" s="138">
        <f>ROUND(I607*H607,2)</f>
        <v>0</v>
      </c>
      <c r="K607" s="134" t="s">
        <v>19</v>
      </c>
      <c r="L607" s="33"/>
      <c r="M607" s="139" t="s">
        <v>19</v>
      </c>
      <c r="N607" s="140" t="s">
        <v>40</v>
      </c>
      <c r="P607" s="141">
        <f>O607*H607</f>
        <v>0</v>
      </c>
      <c r="Q607" s="141">
        <v>0</v>
      </c>
      <c r="R607" s="141">
        <f>Q607*H607</f>
        <v>0</v>
      </c>
      <c r="S607" s="141">
        <v>0</v>
      </c>
      <c r="T607" s="142">
        <f>S607*H607</f>
        <v>0</v>
      </c>
      <c r="AR607" s="143" t="s">
        <v>1870</v>
      </c>
      <c r="AT607" s="143" t="s">
        <v>162</v>
      </c>
      <c r="AU607" s="143" t="s">
        <v>77</v>
      </c>
      <c r="AY607" s="18" t="s">
        <v>160</v>
      </c>
      <c r="BE607" s="144">
        <f>IF(N607="základní",J607,0)</f>
        <v>0</v>
      </c>
      <c r="BF607" s="144">
        <f>IF(N607="snížená",J607,0)</f>
        <v>0</v>
      </c>
      <c r="BG607" s="144">
        <f>IF(N607="zákl. přenesená",J607,0)</f>
        <v>0</v>
      </c>
      <c r="BH607" s="144">
        <f>IF(N607="sníž. přenesená",J607,0)</f>
        <v>0</v>
      </c>
      <c r="BI607" s="144">
        <f>IF(N607="nulová",J607,0)</f>
        <v>0</v>
      </c>
      <c r="BJ607" s="18" t="s">
        <v>77</v>
      </c>
      <c r="BK607" s="144">
        <f>ROUND(I607*H607,2)</f>
        <v>0</v>
      </c>
      <c r="BL607" s="18" t="s">
        <v>1870</v>
      </c>
      <c r="BM607" s="143" t="s">
        <v>1912</v>
      </c>
    </row>
    <row r="608" spans="2:65" s="1" customFormat="1" ht="11.25">
      <c r="B608" s="33"/>
      <c r="D608" s="145" t="s">
        <v>169</v>
      </c>
      <c r="F608" s="146" t="s">
        <v>1911</v>
      </c>
      <c r="I608" s="147"/>
      <c r="L608" s="33"/>
      <c r="M608" s="148"/>
      <c r="T608" s="54"/>
      <c r="AT608" s="18" t="s">
        <v>169</v>
      </c>
      <c r="AU608" s="18" t="s">
        <v>77</v>
      </c>
    </row>
    <row r="609" spans="2:65" s="1" customFormat="1" ht="16.5" customHeight="1">
      <c r="B609" s="33"/>
      <c r="C609" s="132" t="s">
        <v>1913</v>
      </c>
      <c r="D609" s="132" t="s">
        <v>162</v>
      </c>
      <c r="E609" s="133" t="s">
        <v>1914</v>
      </c>
      <c r="F609" s="134" t="s">
        <v>1915</v>
      </c>
      <c r="G609" s="135" t="s">
        <v>1869</v>
      </c>
      <c r="H609" s="136">
        <v>1</v>
      </c>
      <c r="I609" s="137"/>
      <c r="J609" s="138">
        <f>ROUND(I609*H609,2)</f>
        <v>0</v>
      </c>
      <c r="K609" s="134" t="s">
        <v>19</v>
      </c>
      <c r="L609" s="33"/>
      <c r="M609" s="139" t="s">
        <v>19</v>
      </c>
      <c r="N609" s="140" t="s">
        <v>40</v>
      </c>
      <c r="P609" s="141">
        <f>O609*H609</f>
        <v>0</v>
      </c>
      <c r="Q609" s="141">
        <v>0</v>
      </c>
      <c r="R609" s="141">
        <f>Q609*H609</f>
        <v>0</v>
      </c>
      <c r="S609" s="141">
        <v>0</v>
      </c>
      <c r="T609" s="142">
        <f>S609*H609</f>
        <v>0</v>
      </c>
      <c r="AR609" s="143" t="s">
        <v>1870</v>
      </c>
      <c r="AT609" s="143" t="s">
        <v>162</v>
      </c>
      <c r="AU609" s="143" t="s">
        <v>77</v>
      </c>
      <c r="AY609" s="18" t="s">
        <v>160</v>
      </c>
      <c r="BE609" s="144">
        <f>IF(N609="základní",J609,0)</f>
        <v>0</v>
      </c>
      <c r="BF609" s="144">
        <f>IF(N609="snížená",J609,0)</f>
        <v>0</v>
      </c>
      <c r="BG609" s="144">
        <f>IF(N609="zákl. přenesená",J609,0)</f>
        <v>0</v>
      </c>
      <c r="BH609" s="144">
        <f>IF(N609="sníž. přenesená",J609,0)</f>
        <v>0</v>
      </c>
      <c r="BI609" s="144">
        <f>IF(N609="nulová",J609,0)</f>
        <v>0</v>
      </c>
      <c r="BJ609" s="18" t="s">
        <v>77</v>
      </c>
      <c r="BK609" s="144">
        <f>ROUND(I609*H609,2)</f>
        <v>0</v>
      </c>
      <c r="BL609" s="18" t="s">
        <v>1870</v>
      </c>
      <c r="BM609" s="143" t="s">
        <v>1916</v>
      </c>
    </row>
    <row r="610" spans="2:65" s="1" customFormat="1" ht="11.25">
      <c r="B610" s="33"/>
      <c r="D610" s="145" t="s">
        <v>169</v>
      </c>
      <c r="F610" s="146" t="s">
        <v>1915</v>
      </c>
      <c r="I610" s="147"/>
      <c r="L610" s="33"/>
      <c r="M610" s="148"/>
      <c r="T610" s="54"/>
      <c r="AT610" s="18" t="s">
        <v>169</v>
      </c>
      <c r="AU610" s="18" t="s">
        <v>77</v>
      </c>
    </row>
    <row r="611" spans="2:65" s="1" customFormat="1" ht="16.5" customHeight="1">
      <c r="B611" s="33"/>
      <c r="C611" s="132" t="s">
        <v>1917</v>
      </c>
      <c r="D611" s="132" t="s">
        <v>162</v>
      </c>
      <c r="E611" s="133" t="s">
        <v>1918</v>
      </c>
      <c r="F611" s="134" t="s">
        <v>1919</v>
      </c>
      <c r="G611" s="135" t="s">
        <v>1869</v>
      </c>
      <c r="H611" s="136">
        <v>1</v>
      </c>
      <c r="I611" s="137"/>
      <c r="J611" s="138">
        <f>ROUND(I611*H611,2)</f>
        <v>0</v>
      </c>
      <c r="K611" s="134" t="s">
        <v>19</v>
      </c>
      <c r="L611" s="33"/>
      <c r="M611" s="139" t="s">
        <v>19</v>
      </c>
      <c r="N611" s="140" t="s">
        <v>40</v>
      </c>
      <c r="P611" s="141">
        <f>O611*H611</f>
        <v>0</v>
      </c>
      <c r="Q611" s="141">
        <v>0</v>
      </c>
      <c r="R611" s="141">
        <f>Q611*H611</f>
        <v>0</v>
      </c>
      <c r="S611" s="141">
        <v>0</v>
      </c>
      <c r="T611" s="142">
        <f>S611*H611</f>
        <v>0</v>
      </c>
      <c r="AR611" s="143" t="s">
        <v>1870</v>
      </c>
      <c r="AT611" s="143" t="s">
        <v>162</v>
      </c>
      <c r="AU611" s="143" t="s">
        <v>77</v>
      </c>
      <c r="AY611" s="18" t="s">
        <v>160</v>
      </c>
      <c r="BE611" s="144">
        <f>IF(N611="základní",J611,0)</f>
        <v>0</v>
      </c>
      <c r="BF611" s="144">
        <f>IF(N611="snížená",J611,0)</f>
        <v>0</v>
      </c>
      <c r="BG611" s="144">
        <f>IF(N611="zákl. přenesená",J611,0)</f>
        <v>0</v>
      </c>
      <c r="BH611" s="144">
        <f>IF(N611="sníž. přenesená",J611,0)</f>
        <v>0</v>
      </c>
      <c r="BI611" s="144">
        <f>IF(N611="nulová",J611,0)</f>
        <v>0</v>
      </c>
      <c r="BJ611" s="18" t="s">
        <v>77</v>
      </c>
      <c r="BK611" s="144">
        <f>ROUND(I611*H611,2)</f>
        <v>0</v>
      </c>
      <c r="BL611" s="18" t="s">
        <v>1870</v>
      </c>
      <c r="BM611" s="143" t="s">
        <v>1920</v>
      </c>
    </row>
    <row r="612" spans="2:65" s="1" customFormat="1" ht="11.25">
      <c r="B612" s="33"/>
      <c r="D612" s="145" t="s">
        <v>169</v>
      </c>
      <c r="F612" s="146" t="s">
        <v>1919</v>
      </c>
      <c r="I612" s="147"/>
      <c r="L612" s="33"/>
      <c r="M612" s="148"/>
      <c r="T612" s="54"/>
      <c r="AT612" s="18" t="s">
        <v>169</v>
      </c>
      <c r="AU612" s="18" t="s">
        <v>77</v>
      </c>
    </row>
    <row r="613" spans="2:65" s="1" customFormat="1" ht="16.5" customHeight="1">
      <c r="B613" s="33"/>
      <c r="C613" s="132" t="s">
        <v>1921</v>
      </c>
      <c r="D613" s="132" t="s">
        <v>162</v>
      </c>
      <c r="E613" s="133" t="s">
        <v>1922</v>
      </c>
      <c r="F613" s="134" t="s">
        <v>1923</v>
      </c>
      <c r="G613" s="135" t="s">
        <v>1869</v>
      </c>
      <c r="H613" s="136">
        <v>1</v>
      </c>
      <c r="I613" s="137"/>
      <c r="J613" s="138">
        <f>ROUND(I613*H613,2)</f>
        <v>0</v>
      </c>
      <c r="K613" s="134" t="s">
        <v>19</v>
      </c>
      <c r="L613" s="33"/>
      <c r="M613" s="139" t="s">
        <v>19</v>
      </c>
      <c r="N613" s="140" t="s">
        <v>40</v>
      </c>
      <c r="P613" s="141">
        <f>O613*H613</f>
        <v>0</v>
      </c>
      <c r="Q613" s="141">
        <v>0</v>
      </c>
      <c r="R613" s="141">
        <f>Q613*H613</f>
        <v>0</v>
      </c>
      <c r="S613" s="141">
        <v>0</v>
      </c>
      <c r="T613" s="142">
        <f>S613*H613</f>
        <v>0</v>
      </c>
      <c r="AR613" s="143" t="s">
        <v>1870</v>
      </c>
      <c r="AT613" s="143" t="s">
        <v>162</v>
      </c>
      <c r="AU613" s="143" t="s">
        <v>77</v>
      </c>
      <c r="AY613" s="18" t="s">
        <v>160</v>
      </c>
      <c r="BE613" s="144">
        <f>IF(N613="základní",J613,0)</f>
        <v>0</v>
      </c>
      <c r="BF613" s="144">
        <f>IF(N613="snížená",J613,0)</f>
        <v>0</v>
      </c>
      <c r="BG613" s="144">
        <f>IF(N613="zákl. přenesená",J613,0)</f>
        <v>0</v>
      </c>
      <c r="BH613" s="144">
        <f>IF(N613="sníž. přenesená",J613,0)</f>
        <v>0</v>
      </c>
      <c r="BI613" s="144">
        <f>IF(N613="nulová",J613,0)</f>
        <v>0</v>
      </c>
      <c r="BJ613" s="18" t="s">
        <v>77</v>
      </c>
      <c r="BK613" s="144">
        <f>ROUND(I613*H613,2)</f>
        <v>0</v>
      </c>
      <c r="BL613" s="18" t="s">
        <v>1870</v>
      </c>
      <c r="BM613" s="143" t="s">
        <v>1924</v>
      </c>
    </row>
    <row r="614" spans="2:65" s="1" customFormat="1" ht="11.25">
      <c r="B614" s="33"/>
      <c r="D614" s="145" t="s">
        <v>169</v>
      </c>
      <c r="F614" s="146" t="s">
        <v>1923</v>
      </c>
      <c r="I614" s="147"/>
      <c r="L614" s="33"/>
      <c r="M614" s="195"/>
      <c r="N614" s="196"/>
      <c r="O614" s="196"/>
      <c r="P614" s="196"/>
      <c r="Q614" s="196"/>
      <c r="R614" s="196"/>
      <c r="S614" s="196"/>
      <c r="T614" s="197"/>
      <c r="AT614" s="18" t="s">
        <v>169</v>
      </c>
      <c r="AU614" s="18" t="s">
        <v>77</v>
      </c>
    </row>
    <row r="615" spans="2:65" s="1" customFormat="1" ht="6.95" customHeight="1">
      <c r="B615" s="42"/>
      <c r="C615" s="43"/>
      <c r="D615" s="43"/>
      <c r="E615" s="43"/>
      <c r="F615" s="43"/>
      <c r="G615" s="43"/>
      <c r="H615" s="43"/>
      <c r="I615" s="43"/>
      <c r="J615" s="43"/>
      <c r="K615" s="43"/>
      <c r="L615" s="33"/>
    </row>
  </sheetData>
  <sheetProtection algorithmName="SHA-512" hashValue="PC25BCApDQR+VPUyFJzPHumqncrpNTcfv7tmqEwKAK9iQKol1TpD9VELvJnOZu0uwCSzkQn8s13cbfKestfV6g==" saltValue="+lNz6HY7vhELi8Mqf2xvB6kMBPFLKQT5rb38dzZijxlM7gFMTn9R1yae9AWZYU3VWm03sE9usMP6Q0GRsWtB6w==" spinCount="100000" sheet="1" objects="1" scenarios="1" formatColumns="0" formatRows="0" autoFilter="0"/>
  <autoFilter ref="C89:K614" xr:uid="{00000000-0009-0000-0000-000007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700-000000000000}"/>
    <hyperlink ref="F99" r:id="rId2" xr:uid="{00000000-0004-0000-0700-000001000000}"/>
    <hyperlink ref="F105" r:id="rId3" xr:uid="{00000000-0004-0000-0700-000002000000}"/>
    <hyperlink ref="F113" r:id="rId4" xr:uid="{00000000-0004-0000-0700-000003000000}"/>
    <hyperlink ref="F116" r:id="rId5" xr:uid="{00000000-0004-0000-0700-000004000000}"/>
    <hyperlink ref="F121" r:id="rId6" xr:uid="{00000000-0004-0000-0700-000005000000}"/>
    <hyperlink ref="F129" r:id="rId7" xr:uid="{00000000-0004-0000-0700-000006000000}"/>
    <hyperlink ref="F137" r:id="rId8" xr:uid="{00000000-0004-0000-0700-000007000000}"/>
    <hyperlink ref="F145" r:id="rId9" xr:uid="{00000000-0004-0000-0700-000008000000}"/>
    <hyperlink ref="F150" r:id="rId10" xr:uid="{00000000-0004-0000-0700-000009000000}"/>
    <hyperlink ref="F156" r:id="rId11" xr:uid="{00000000-0004-0000-0700-00000A000000}"/>
    <hyperlink ref="F159" r:id="rId12" xr:uid="{00000000-0004-0000-0700-00000B000000}"/>
    <hyperlink ref="F164" r:id="rId13" xr:uid="{00000000-0004-0000-0700-00000C000000}"/>
    <hyperlink ref="F167" r:id="rId14" xr:uid="{00000000-0004-0000-0700-00000D000000}"/>
    <hyperlink ref="F170" r:id="rId15" xr:uid="{00000000-0004-0000-0700-00000E000000}"/>
    <hyperlink ref="F177" r:id="rId16" xr:uid="{00000000-0004-0000-0700-00000F000000}"/>
    <hyperlink ref="F182" r:id="rId17" xr:uid="{00000000-0004-0000-0700-000010000000}"/>
    <hyperlink ref="F185" r:id="rId18" xr:uid="{00000000-0004-0000-0700-000011000000}"/>
    <hyperlink ref="F189" r:id="rId19" xr:uid="{00000000-0004-0000-0700-000012000000}"/>
    <hyperlink ref="F192" r:id="rId20" xr:uid="{00000000-0004-0000-0700-000013000000}"/>
    <hyperlink ref="F197" r:id="rId21" xr:uid="{00000000-0004-0000-0700-000014000000}"/>
    <hyperlink ref="F200" r:id="rId22" xr:uid="{00000000-0004-0000-0700-000015000000}"/>
    <hyperlink ref="F204" r:id="rId23" xr:uid="{00000000-0004-0000-0700-000016000000}"/>
    <hyperlink ref="F208" r:id="rId24" xr:uid="{00000000-0004-0000-0700-000017000000}"/>
    <hyperlink ref="F213" r:id="rId25" xr:uid="{00000000-0004-0000-0700-000018000000}"/>
    <hyperlink ref="F218" r:id="rId26" xr:uid="{00000000-0004-0000-0700-000019000000}"/>
    <hyperlink ref="F221" r:id="rId27" xr:uid="{00000000-0004-0000-0700-00001A000000}"/>
    <hyperlink ref="F225" r:id="rId28" xr:uid="{00000000-0004-0000-0700-00001B000000}"/>
    <hyperlink ref="F228" r:id="rId29" xr:uid="{00000000-0004-0000-0700-00001C000000}"/>
    <hyperlink ref="F233" r:id="rId30" xr:uid="{00000000-0004-0000-0700-00001D000000}"/>
    <hyperlink ref="F238" r:id="rId31" xr:uid="{00000000-0004-0000-0700-00001E000000}"/>
    <hyperlink ref="F243" r:id="rId32" xr:uid="{00000000-0004-0000-0700-00001F000000}"/>
    <hyperlink ref="F246" r:id="rId33" xr:uid="{00000000-0004-0000-0700-000020000000}"/>
    <hyperlink ref="F250" r:id="rId34" xr:uid="{00000000-0004-0000-0700-000021000000}"/>
    <hyperlink ref="F253" r:id="rId35" xr:uid="{00000000-0004-0000-0700-000022000000}"/>
    <hyperlink ref="F258" r:id="rId36" xr:uid="{00000000-0004-0000-0700-000023000000}"/>
    <hyperlink ref="F263" r:id="rId37" xr:uid="{00000000-0004-0000-0700-000024000000}"/>
    <hyperlink ref="F268" r:id="rId38" xr:uid="{00000000-0004-0000-0700-000025000000}"/>
    <hyperlink ref="F273" r:id="rId39" xr:uid="{00000000-0004-0000-0700-000026000000}"/>
    <hyperlink ref="F279" r:id="rId40" xr:uid="{00000000-0004-0000-0700-000027000000}"/>
    <hyperlink ref="F285" r:id="rId41" xr:uid="{00000000-0004-0000-0700-000028000000}"/>
    <hyperlink ref="F299" r:id="rId42" xr:uid="{00000000-0004-0000-0700-000029000000}"/>
    <hyperlink ref="F304" r:id="rId43" xr:uid="{00000000-0004-0000-0700-00002A000000}"/>
    <hyperlink ref="F307" r:id="rId44" xr:uid="{00000000-0004-0000-0700-00002B000000}"/>
    <hyperlink ref="F312" r:id="rId45" xr:uid="{00000000-0004-0000-0700-00002C000000}"/>
    <hyperlink ref="F320" r:id="rId46" xr:uid="{00000000-0004-0000-0700-00002D000000}"/>
    <hyperlink ref="F325" r:id="rId47" xr:uid="{00000000-0004-0000-0700-00002E000000}"/>
    <hyperlink ref="F328" r:id="rId48" xr:uid="{00000000-0004-0000-0700-00002F000000}"/>
    <hyperlink ref="F333" r:id="rId49" xr:uid="{00000000-0004-0000-0700-000030000000}"/>
    <hyperlink ref="F336" r:id="rId50" xr:uid="{00000000-0004-0000-0700-000031000000}"/>
    <hyperlink ref="F341" r:id="rId51" xr:uid="{00000000-0004-0000-0700-000032000000}"/>
    <hyperlink ref="F346" r:id="rId52" xr:uid="{00000000-0004-0000-0700-000033000000}"/>
    <hyperlink ref="F349" r:id="rId53" xr:uid="{00000000-0004-0000-0700-000034000000}"/>
    <hyperlink ref="F354" r:id="rId54" xr:uid="{00000000-0004-0000-0700-000035000000}"/>
    <hyperlink ref="F359" r:id="rId55" xr:uid="{00000000-0004-0000-0700-000036000000}"/>
    <hyperlink ref="F364" r:id="rId56" xr:uid="{00000000-0004-0000-0700-000037000000}"/>
    <hyperlink ref="F369" r:id="rId57" xr:uid="{00000000-0004-0000-0700-000038000000}"/>
    <hyperlink ref="F374" r:id="rId58" xr:uid="{00000000-0004-0000-0700-000039000000}"/>
    <hyperlink ref="F379" r:id="rId59" xr:uid="{00000000-0004-0000-0700-00003A000000}"/>
    <hyperlink ref="F389" r:id="rId60" xr:uid="{00000000-0004-0000-0700-00003B000000}"/>
    <hyperlink ref="F398" r:id="rId61" xr:uid="{00000000-0004-0000-0700-00003C000000}"/>
    <hyperlink ref="F409" r:id="rId62" xr:uid="{00000000-0004-0000-0700-00003D000000}"/>
    <hyperlink ref="F417" r:id="rId63" xr:uid="{00000000-0004-0000-0700-00003E000000}"/>
    <hyperlink ref="F428" r:id="rId64" xr:uid="{00000000-0004-0000-0700-00003F000000}"/>
    <hyperlink ref="F436" r:id="rId65" xr:uid="{00000000-0004-0000-0700-000040000000}"/>
    <hyperlink ref="F449" r:id="rId66" xr:uid="{00000000-0004-0000-0700-000041000000}"/>
    <hyperlink ref="F454" r:id="rId67" xr:uid="{00000000-0004-0000-0700-000042000000}"/>
    <hyperlink ref="F462" r:id="rId68" xr:uid="{00000000-0004-0000-0700-000043000000}"/>
    <hyperlink ref="F475" r:id="rId69" xr:uid="{00000000-0004-0000-0700-000044000000}"/>
    <hyperlink ref="F478" r:id="rId70" xr:uid="{00000000-0004-0000-0700-000045000000}"/>
    <hyperlink ref="F483" r:id="rId71" xr:uid="{00000000-0004-0000-0700-000046000000}"/>
    <hyperlink ref="F494" r:id="rId72" xr:uid="{00000000-0004-0000-0700-000047000000}"/>
    <hyperlink ref="F499" r:id="rId73" xr:uid="{00000000-0004-0000-0700-000048000000}"/>
    <hyperlink ref="F508" r:id="rId74" xr:uid="{00000000-0004-0000-0700-000049000000}"/>
    <hyperlink ref="F511" r:id="rId75" xr:uid="{00000000-0004-0000-0700-00004A000000}"/>
    <hyperlink ref="F517" r:id="rId76" xr:uid="{00000000-0004-0000-0700-00004B000000}"/>
    <hyperlink ref="F521" r:id="rId77" xr:uid="{00000000-0004-0000-0700-00004C000000}"/>
    <hyperlink ref="F534" r:id="rId78" xr:uid="{00000000-0004-0000-0700-00004D000000}"/>
    <hyperlink ref="F545" r:id="rId79" xr:uid="{00000000-0004-0000-0700-00004E000000}"/>
    <hyperlink ref="F556" r:id="rId80" xr:uid="{00000000-0004-0000-0700-00004F000000}"/>
    <hyperlink ref="F562" r:id="rId81" xr:uid="{00000000-0004-0000-0700-000050000000}"/>
    <hyperlink ref="F569" r:id="rId82" xr:uid="{00000000-0004-0000-0700-000051000000}"/>
    <hyperlink ref="F574" r:id="rId83" xr:uid="{00000000-0004-0000-0700-000052000000}"/>
    <hyperlink ref="F577" r:id="rId84" xr:uid="{00000000-0004-0000-0700-000053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8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589"/>
  <sheetViews>
    <sheetView showGridLines="0" workbookViewId="0"/>
  </sheetViews>
  <sheetFormatPr defaultRowHeight="12.7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3"/>
      <c r="AT2" s="18" t="s">
        <v>100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79</v>
      </c>
    </row>
    <row r="4" spans="2:46" ht="24.95" customHeight="1">
      <c r="B4" s="21"/>
      <c r="D4" s="22" t="s">
        <v>133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33" t="str">
        <f>'Rekapitulace stavby'!K6</f>
        <v>Prostá rekonstrukce trati v úseku Chrastava - Hrádek nad Nisou</v>
      </c>
      <c r="F7" s="334"/>
      <c r="G7" s="334"/>
      <c r="H7" s="334"/>
      <c r="L7" s="21"/>
    </row>
    <row r="8" spans="2:46" s="1" customFormat="1" ht="12" customHeight="1">
      <c r="B8" s="33"/>
      <c r="D8" s="28" t="s">
        <v>134</v>
      </c>
      <c r="L8" s="33"/>
    </row>
    <row r="9" spans="2:46" s="1" customFormat="1" ht="16.5" customHeight="1">
      <c r="B9" s="33"/>
      <c r="E9" s="296" t="s">
        <v>1925</v>
      </c>
      <c r="F9" s="335"/>
      <c r="G9" s="335"/>
      <c r="H9" s="335"/>
      <c r="L9" s="33"/>
    </row>
    <row r="10" spans="2:46" s="1" customFormat="1" ht="11.25">
      <c r="B10" s="33"/>
      <c r="L10" s="33"/>
    </row>
    <row r="11" spans="2:46" s="1" customFormat="1" ht="12" customHeight="1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24. 1. 2025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25</v>
      </c>
      <c r="I14" s="28" t="s">
        <v>26</v>
      </c>
      <c r="J14" s="26" t="s">
        <v>19</v>
      </c>
      <c r="L14" s="33"/>
    </row>
    <row r="15" spans="2:46" s="1" customFormat="1" ht="18" customHeight="1">
      <c r="B15" s="33"/>
      <c r="E15" s="26" t="s">
        <v>22</v>
      </c>
      <c r="I15" s="28" t="s">
        <v>27</v>
      </c>
      <c r="J15" s="26" t="s">
        <v>19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28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36" t="str">
        <f>'Rekapitulace stavby'!E14</f>
        <v>Vyplň údaj</v>
      </c>
      <c r="F18" s="302"/>
      <c r="G18" s="302"/>
      <c r="H18" s="302"/>
      <c r="I18" s="28" t="s">
        <v>27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30</v>
      </c>
      <c r="I20" s="28" t="s">
        <v>26</v>
      </c>
      <c r="J20" s="26" t="s">
        <v>1239</v>
      </c>
      <c r="L20" s="33"/>
    </row>
    <row r="21" spans="2:12" s="1" customFormat="1" ht="18" customHeight="1">
      <c r="B21" s="33"/>
      <c r="E21" s="26" t="s">
        <v>1240</v>
      </c>
      <c r="I21" s="28" t="s">
        <v>27</v>
      </c>
      <c r="J21" s="26" t="s">
        <v>1241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32</v>
      </c>
      <c r="I23" s="28" t="s">
        <v>26</v>
      </c>
      <c r="J23" s="26" t="s">
        <v>19</v>
      </c>
      <c r="L23" s="33"/>
    </row>
    <row r="24" spans="2:12" s="1" customFormat="1" ht="18" customHeight="1">
      <c r="B24" s="33"/>
      <c r="E24" s="26" t="s">
        <v>22</v>
      </c>
      <c r="I24" s="28" t="s">
        <v>27</v>
      </c>
      <c r="J24" s="26" t="s">
        <v>19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33</v>
      </c>
      <c r="L26" s="33"/>
    </row>
    <row r="27" spans="2:12" s="7" customFormat="1" ht="16.5" customHeight="1">
      <c r="B27" s="92"/>
      <c r="E27" s="307" t="s">
        <v>19</v>
      </c>
      <c r="F27" s="307"/>
      <c r="G27" s="307"/>
      <c r="H27" s="307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35</v>
      </c>
      <c r="J30" s="64">
        <f>ROUND(J90,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37</v>
      </c>
      <c r="I32" s="36" t="s">
        <v>36</v>
      </c>
      <c r="J32" s="36" t="s">
        <v>38</v>
      </c>
      <c r="L32" s="33"/>
    </row>
    <row r="33" spans="2:12" s="1" customFormat="1" ht="14.45" customHeight="1">
      <c r="B33" s="33"/>
      <c r="D33" s="53" t="s">
        <v>39</v>
      </c>
      <c r="E33" s="28" t="s">
        <v>40</v>
      </c>
      <c r="F33" s="84">
        <f>ROUND((SUM(BE90:BE588)),  2)</f>
        <v>0</v>
      </c>
      <c r="I33" s="94">
        <v>0.21</v>
      </c>
      <c r="J33" s="84">
        <f>ROUND(((SUM(BE90:BE588))*I33),  2)</f>
        <v>0</v>
      </c>
      <c r="L33" s="33"/>
    </row>
    <row r="34" spans="2:12" s="1" customFormat="1" ht="14.45" customHeight="1">
      <c r="B34" s="33"/>
      <c r="E34" s="28" t="s">
        <v>41</v>
      </c>
      <c r="F34" s="84">
        <f>ROUND((SUM(BF90:BF588)),  2)</f>
        <v>0</v>
      </c>
      <c r="I34" s="94">
        <v>0.12</v>
      </c>
      <c r="J34" s="84">
        <f>ROUND(((SUM(BF90:BF588))*I34),  2)</f>
        <v>0</v>
      </c>
      <c r="L34" s="33"/>
    </row>
    <row r="35" spans="2:12" s="1" customFormat="1" ht="14.45" hidden="1" customHeight="1">
      <c r="B35" s="33"/>
      <c r="E35" s="28" t="s">
        <v>42</v>
      </c>
      <c r="F35" s="84">
        <f>ROUND((SUM(BG90:BG588)),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43</v>
      </c>
      <c r="F36" s="84">
        <f>ROUND((SUM(BH90:BH588)),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44</v>
      </c>
      <c r="F37" s="84">
        <f>ROUND((SUM(BI90:BI588)),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45</v>
      </c>
      <c r="E39" s="55"/>
      <c r="F39" s="55"/>
      <c r="G39" s="97" t="s">
        <v>46</v>
      </c>
      <c r="H39" s="98" t="s">
        <v>47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136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33" t="str">
        <f>E7</f>
        <v>Prostá rekonstrukce trati v úseku Chrastava - Hrádek nad Nisou</v>
      </c>
      <c r="F48" s="334"/>
      <c r="G48" s="334"/>
      <c r="H48" s="334"/>
      <c r="L48" s="33"/>
    </row>
    <row r="49" spans="2:47" s="1" customFormat="1" ht="12" customHeight="1">
      <c r="B49" s="33"/>
      <c r="C49" s="28" t="s">
        <v>134</v>
      </c>
      <c r="L49" s="33"/>
    </row>
    <row r="50" spans="2:47" s="1" customFormat="1" ht="16.5" customHeight="1">
      <c r="B50" s="33"/>
      <c r="E50" s="296" t="str">
        <f>E9</f>
        <v>SO 01-20-02 - Železniční most v evid. km 12,684</v>
      </c>
      <c r="F50" s="335"/>
      <c r="G50" s="335"/>
      <c r="H50" s="335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21</v>
      </c>
      <c r="F52" s="26" t="str">
        <f>F12</f>
        <v xml:space="preserve"> </v>
      </c>
      <c r="I52" s="28" t="s">
        <v>23</v>
      </c>
      <c r="J52" s="50" t="str">
        <f>IF(J12="","",J12)</f>
        <v>24. 1. 2025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25</v>
      </c>
      <c r="F54" s="26" t="str">
        <f>E15</f>
        <v xml:space="preserve"> </v>
      </c>
      <c r="I54" s="28" t="s">
        <v>30</v>
      </c>
      <c r="J54" s="31" t="str">
        <f>E21</f>
        <v>Prodin a.s.</v>
      </c>
      <c r="L54" s="33"/>
    </row>
    <row r="55" spans="2:47" s="1" customFormat="1" ht="15.2" customHeight="1">
      <c r="B55" s="33"/>
      <c r="C55" s="28" t="s">
        <v>28</v>
      </c>
      <c r="F55" s="26" t="str">
        <f>IF(E18="","",E18)</f>
        <v>Vyplň údaj</v>
      </c>
      <c r="I55" s="28" t="s">
        <v>32</v>
      </c>
      <c r="J55" s="31" t="str">
        <f>E24</f>
        <v xml:space="preserve"> 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137</v>
      </c>
      <c r="D57" s="95"/>
      <c r="E57" s="95"/>
      <c r="F57" s="95"/>
      <c r="G57" s="95"/>
      <c r="H57" s="95"/>
      <c r="I57" s="95"/>
      <c r="J57" s="102" t="s">
        <v>138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67</v>
      </c>
      <c r="J59" s="64">
        <f>J90</f>
        <v>0</v>
      </c>
      <c r="L59" s="33"/>
      <c r="AU59" s="18" t="s">
        <v>139</v>
      </c>
    </row>
    <row r="60" spans="2:47" s="8" customFormat="1" ht="24.95" customHeight="1">
      <c r="B60" s="104"/>
      <c r="D60" s="105" t="s">
        <v>140</v>
      </c>
      <c r="E60" s="106"/>
      <c r="F60" s="106"/>
      <c r="G60" s="106"/>
      <c r="H60" s="106"/>
      <c r="I60" s="106"/>
      <c r="J60" s="107">
        <f>J91</f>
        <v>0</v>
      </c>
      <c r="L60" s="104"/>
    </row>
    <row r="61" spans="2:47" s="9" customFormat="1" ht="19.899999999999999" customHeight="1">
      <c r="B61" s="108"/>
      <c r="D61" s="109" t="s">
        <v>141</v>
      </c>
      <c r="E61" s="110"/>
      <c r="F61" s="110"/>
      <c r="G61" s="110"/>
      <c r="H61" s="110"/>
      <c r="I61" s="110"/>
      <c r="J61" s="111">
        <f>J92</f>
        <v>0</v>
      </c>
      <c r="L61" s="108"/>
    </row>
    <row r="62" spans="2:47" s="9" customFormat="1" ht="19.899999999999999" customHeight="1">
      <c r="B62" s="108"/>
      <c r="D62" s="109" t="s">
        <v>1242</v>
      </c>
      <c r="E62" s="110"/>
      <c r="F62" s="110"/>
      <c r="G62" s="110"/>
      <c r="H62" s="110"/>
      <c r="I62" s="110"/>
      <c r="J62" s="111">
        <f>J171</f>
        <v>0</v>
      </c>
      <c r="L62" s="108"/>
    </row>
    <row r="63" spans="2:47" s="9" customFormat="1" ht="19.899999999999999" customHeight="1">
      <c r="B63" s="108"/>
      <c r="D63" s="109" t="s">
        <v>1243</v>
      </c>
      <c r="E63" s="110"/>
      <c r="F63" s="110"/>
      <c r="G63" s="110"/>
      <c r="H63" s="110"/>
      <c r="I63" s="110"/>
      <c r="J63" s="111">
        <f>J233</f>
        <v>0</v>
      </c>
      <c r="L63" s="108"/>
    </row>
    <row r="64" spans="2:47" s="9" customFormat="1" ht="19.899999999999999" customHeight="1">
      <c r="B64" s="108"/>
      <c r="D64" s="109" t="s">
        <v>1244</v>
      </c>
      <c r="E64" s="110"/>
      <c r="F64" s="110"/>
      <c r="G64" s="110"/>
      <c r="H64" s="110"/>
      <c r="I64" s="110"/>
      <c r="J64" s="111">
        <f>J263</f>
        <v>0</v>
      </c>
      <c r="L64" s="108"/>
    </row>
    <row r="65" spans="2:12" s="9" customFormat="1" ht="19.899999999999999" customHeight="1">
      <c r="B65" s="108"/>
      <c r="D65" s="109" t="s">
        <v>1245</v>
      </c>
      <c r="E65" s="110"/>
      <c r="F65" s="110"/>
      <c r="G65" s="110"/>
      <c r="H65" s="110"/>
      <c r="I65" s="110"/>
      <c r="J65" s="111">
        <f>J299</f>
        <v>0</v>
      </c>
      <c r="L65" s="108"/>
    </row>
    <row r="66" spans="2:12" s="9" customFormat="1" ht="19.899999999999999" customHeight="1">
      <c r="B66" s="108"/>
      <c r="D66" s="109" t="s">
        <v>143</v>
      </c>
      <c r="E66" s="110"/>
      <c r="F66" s="110"/>
      <c r="G66" s="110"/>
      <c r="H66" s="110"/>
      <c r="I66" s="110"/>
      <c r="J66" s="111">
        <f>J305</f>
        <v>0</v>
      </c>
      <c r="L66" s="108"/>
    </row>
    <row r="67" spans="2:12" s="9" customFormat="1" ht="19.899999999999999" customHeight="1">
      <c r="B67" s="108"/>
      <c r="D67" s="109" t="s">
        <v>1246</v>
      </c>
      <c r="E67" s="110"/>
      <c r="F67" s="110"/>
      <c r="G67" s="110"/>
      <c r="H67" s="110"/>
      <c r="I67" s="110"/>
      <c r="J67" s="111">
        <f>J458</f>
        <v>0</v>
      </c>
      <c r="L67" s="108"/>
    </row>
    <row r="68" spans="2:12" s="8" customFormat="1" ht="24.95" customHeight="1">
      <c r="B68" s="104"/>
      <c r="D68" s="105" t="s">
        <v>1247</v>
      </c>
      <c r="E68" s="106"/>
      <c r="F68" s="106"/>
      <c r="G68" s="106"/>
      <c r="H68" s="106"/>
      <c r="I68" s="106"/>
      <c r="J68" s="107">
        <f>J462</f>
        <v>0</v>
      </c>
      <c r="L68" s="104"/>
    </row>
    <row r="69" spans="2:12" s="9" customFormat="1" ht="19.899999999999999" customHeight="1">
      <c r="B69" s="108"/>
      <c r="D69" s="109" t="s">
        <v>1248</v>
      </c>
      <c r="E69" s="110"/>
      <c r="F69" s="110"/>
      <c r="G69" s="110"/>
      <c r="H69" s="110"/>
      <c r="I69" s="110"/>
      <c r="J69" s="111">
        <f>J463</f>
        <v>0</v>
      </c>
      <c r="L69" s="108"/>
    </row>
    <row r="70" spans="2:12" s="8" customFormat="1" ht="24.95" customHeight="1">
      <c r="B70" s="104"/>
      <c r="D70" s="105" t="s">
        <v>586</v>
      </c>
      <c r="E70" s="106"/>
      <c r="F70" s="106"/>
      <c r="G70" s="106"/>
      <c r="H70" s="106"/>
      <c r="I70" s="106"/>
      <c r="J70" s="107">
        <f>J556</f>
        <v>0</v>
      </c>
      <c r="L70" s="104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145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33" t="str">
        <f>E7</f>
        <v>Prostá rekonstrukce trati v úseku Chrastava - Hrádek nad Nisou</v>
      </c>
      <c r="F80" s="334"/>
      <c r="G80" s="334"/>
      <c r="H80" s="334"/>
      <c r="L80" s="33"/>
    </row>
    <row r="81" spans="2:65" s="1" customFormat="1" ht="12" customHeight="1">
      <c r="B81" s="33"/>
      <c r="C81" s="28" t="s">
        <v>134</v>
      </c>
      <c r="L81" s="33"/>
    </row>
    <row r="82" spans="2:65" s="1" customFormat="1" ht="16.5" customHeight="1">
      <c r="B82" s="33"/>
      <c r="E82" s="296" t="str">
        <f>E9</f>
        <v>SO 01-20-02 - Železniční most v evid. km 12,684</v>
      </c>
      <c r="F82" s="335"/>
      <c r="G82" s="335"/>
      <c r="H82" s="335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21</v>
      </c>
      <c r="F84" s="26" t="str">
        <f>F12</f>
        <v xml:space="preserve"> </v>
      </c>
      <c r="I84" s="28" t="s">
        <v>23</v>
      </c>
      <c r="J84" s="50" t="str">
        <f>IF(J12="","",J12)</f>
        <v>24. 1. 2025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25</v>
      </c>
      <c r="F86" s="26" t="str">
        <f>E15</f>
        <v xml:space="preserve"> </v>
      </c>
      <c r="I86" s="28" t="s">
        <v>30</v>
      </c>
      <c r="J86" s="31" t="str">
        <f>E21</f>
        <v>Prodin a.s.</v>
      </c>
      <c r="L86" s="33"/>
    </row>
    <row r="87" spans="2:65" s="1" customFormat="1" ht="15.2" customHeight="1">
      <c r="B87" s="33"/>
      <c r="C87" s="28" t="s">
        <v>28</v>
      </c>
      <c r="F87" s="26" t="str">
        <f>IF(E18="","",E18)</f>
        <v>Vyplň údaj</v>
      </c>
      <c r="I87" s="28" t="s">
        <v>32</v>
      </c>
      <c r="J87" s="31" t="str">
        <f>E24</f>
        <v xml:space="preserve"> </v>
      </c>
      <c r="L87" s="33"/>
    </row>
    <row r="88" spans="2:65" s="1" customFormat="1" ht="10.35" customHeight="1">
      <c r="B88" s="33"/>
      <c r="L88" s="33"/>
    </row>
    <row r="89" spans="2:65" s="10" customFormat="1" ht="29.25" customHeight="1">
      <c r="B89" s="112"/>
      <c r="C89" s="113" t="s">
        <v>146</v>
      </c>
      <c r="D89" s="114" t="s">
        <v>54</v>
      </c>
      <c r="E89" s="114" t="s">
        <v>50</v>
      </c>
      <c r="F89" s="114" t="s">
        <v>51</v>
      </c>
      <c r="G89" s="114" t="s">
        <v>147</v>
      </c>
      <c r="H89" s="114" t="s">
        <v>148</v>
      </c>
      <c r="I89" s="114" t="s">
        <v>149</v>
      </c>
      <c r="J89" s="114" t="s">
        <v>138</v>
      </c>
      <c r="K89" s="115" t="s">
        <v>150</v>
      </c>
      <c r="L89" s="112"/>
      <c r="M89" s="57" t="s">
        <v>19</v>
      </c>
      <c r="N89" s="58" t="s">
        <v>39</v>
      </c>
      <c r="O89" s="58" t="s">
        <v>151</v>
      </c>
      <c r="P89" s="58" t="s">
        <v>152</v>
      </c>
      <c r="Q89" s="58" t="s">
        <v>153</v>
      </c>
      <c r="R89" s="58" t="s">
        <v>154</v>
      </c>
      <c r="S89" s="58" t="s">
        <v>155</v>
      </c>
      <c r="T89" s="59" t="s">
        <v>156</v>
      </c>
    </row>
    <row r="90" spans="2:65" s="1" customFormat="1" ht="22.9" customHeight="1">
      <c r="B90" s="33"/>
      <c r="C90" s="62" t="s">
        <v>157</v>
      </c>
      <c r="J90" s="116">
        <f>BK90</f>
        <v>0</v>
      </c>
      <c r="L90" s="33"/>
      <c r="M90" s="60"/>
      <c r="N90" s="51"/>
      <c r="O90" s="51"/>
      <c r="P90" s="117">
        <f>P91+P462+P556</f>
        <v>0</v>
      </c>
      <c r="Q90" s="51"/>
      <c r="R90" s="117">
        <f>R91+R462+R556</f>
        <v>349.28895419999998</v>
      </c>
      <c r="S90" s="51"/>
      <c r="T90" s="118">
        <f>T91+T462+T556</f>
        <v>118.1841376</v>
      </c>
      <c r="AT90" s="18" t="s">
        <v>68</v>
      </c>
      <c r="AU90" s="18" t="s">
        <v>139</v>
      </c>
      <c r="BK90" s="119">
        <f>BK91+BK462+BK556</f>
        <v>0</v>
      </c>
    </row>
    <row r="91" spans="2:65" s="11" customFormat="1" ht="25.9" customHeight="1">
      <c r="B91" s="120"/>
      <c r="D91" s="121" t="s">
        <v>68</v>
      </c>
      <c r="E91" s="122" t="s">
        <v>158</v>
      </c>
      <c r="F91" s="122" t="s">
        <v>159</v>
      </c>
      <c r="I91" s="123"/>
      <c r="J91" s="124">
        <f>BK91</f>
        <v>0</v>
      </c>
      <c r="L91" s="120"/>
      <c r="M91" s="125"/>
      <c r="P91" s="126">
        <f>P92+P171+P233+P263+P299+P305+P458</f>
        <v>0</v>
      </c>
      <c r="R91" s="126">
        <f>R92+R171+R233+R263+R299+R305+R458</f>
        <v>336.71272039999997</v>
      </c>
      <c r="T91" s="127">
        <f>T92+T171+T233+T263+T299+T305+T458</f>
        <v>118.1841376</v>
      </c>
      <c r="AR91" s="121" t="s">
        <v>77</v>
      </c>
      <c r="AT91" s="128" t="s">
        <v>68</v>
      </c>
      <c r="AU91" s="128" t="s">
        <v>69</v>
      </c>
      <c r="AY91" s="121" t="s">
        <v>160</v>
      </c>
      <c r="BK91" s="129">
        <f>BK92+BK171+BK233+BK263+BK299+BK305+BK458</f>
        <v>0</v>
      </c>
    </row>
    <row r="92" spans="2:65" s="11" customFormat="1" ht="22.9" customHeight="1">
      <c r="B92" s="120"/>
      <c r="D92" s="121" t="s">
        <v>68</v>
      </c>
      <c r="E92" s="130" t="s">
        <v>77</v>
      </c>
      <c r="F92" s="130" t="s">
        <v>161</v>
      </c>
      <c r="I92" s="123"/>
      <c r="J92" s="131">
        <f>BK92</f>
        <v>0</v>
      </c>
      <c r="L92" s="120"/>
      <c r="M92" s="125"/>
      <c r="P92" s="126">
        <f>SUM(P93:P170)</f>
        <v>0</v>
      </c>
      <c r="R92" s="126">
        <f>SUM(R93:R170)</f>
        <v>100.46039300000001</v>
      </c>
      <c r="T92" s="127">
        <f>SUM(T93:T170)</f>
        <v>76.265999999999991</v>
      </c>
      <c r="AR92" s="121" t="s">
        <v>77</v>
      </c>
      <c r="AT92" s="128" t="s">
        <v>68</v>
      </c>
      <c r="AU92" s="128" t="s">
        <v>77</v>
      </c>
      <c r="AY92" s="121" t="s">
        <v>160</v>
      </c>
      <c r="BK92" s="129">
        <f>SUM(BK93:BK170)</f>
        <v>0</v>
      </c>
    </row>
    <row r="93" spans="2:65" s="1" customFormat="1" ht="16.5" customHeight="1">
      <c r="B93" s="33"/>
      <c r="C93" s="132" t="s">
        <v>77</v>
      </c>
      <c r="D93" s="132" t="s">
        <v>162</v>
      </c>
      <c r="E93" s="133" t="s">
        <v>1249</v>
      </c>
      <c r="F93" s="134" t="s">
        <v>1250</v>
      </c>
      <c r="G93" s="135" t="s">
        <v>187</v>
      </c>
      <c r="H93" s="136">
        <v>275</v>
      </c>
      <c r="I93" s="137"/>
      <c r="J93" s="138">
        <f>ROUND(I93*H93,2)</f>
        <v>0</v>
      </c>
      <c r="K93" s="134" t="s">
        <v>1251</v>
      </c>
      <c r="L93" s="33"/>
      <c r="M93" s="139" t="s">
        <v>19</v>
      </c>
      <c r="N93" s="140" t="s">
        <v>40</v>
      </c>
      <c r="P93" s="141">
        <f>O93*H93</f>
        <v>0</v>
      </c>
      <c r="Q93" s="141">
        <v>3.0000000000000001E-5</v>
      </c>
      <c r="R93" s="141">
        <f>Q93*H93</f>
        <v>8.2500000000000004E-3</v>
      </c>
      <c r="S93" s="141">
        <v>0</v>
      </c>
      <c r="T93" s="142">
        <f>S93*H93</f>
        <v>0</v>
      </c>
      <c r="AR93" s="143" t="s">
        <v>167</v>
      </c>
      <c r="AT93" s="143" t="s">
        <v>162</v>
      </c>
      <c r="AU93" s="143" t="s">
        <v>79</v>
      </c>
      <c r="AY93" s="18" t="s">
        <v>160</v>
      </c>
      <c r="BE93" s="144">
        <f>IF(N93="základní",J93,0)</f>
        <v>0</v>
      </c>
      <c r="BF93" s="144">
        <f>IF(N93="snížená",J93,0)</f>
        <v>0</v>
      </c>
      <c r="BG93" s="144">
        <f>IF(N93="zákl. přenesená",J93,0)</f>
        <v>0</v>
      </c>
      <c r="BH93" s="144">
        <f>IF(N93="sníž. přenesená",J93,0)</f>
        <v>0</v>
      </c>
      <c r="BI93" s="144">
        <f>IF(N93="nulová",J93,0)</f>
        <v>0</v>
      </c>
      <c r="BJ93" s="18" t="s">
        <v>77</v>
      </c>
      <c r="BK93" s="144">
        <f>ROUND(I93*H93,2)</f>
        <v>0</v>
      </c>
      <c r="BL93" s="18" t="s">
        <v>167</v>
      </c>
      <c r="BM93" s="143" t="s">
        <v>1926</v>
      </c>
    </row>
    <row r="94" spans="2:65" s="1" customFormat="1" ht="11.25">
      <c r="B94" s="33"/>
      <c r="D94" s="145" t="s">
        <v>169</v>
      </c>
      <c r="F94" s="146" t="s">
        <v>1253</v>
      </c>
      <c r="I94" s="147"/>
      <c r="L94" s="33"/>
      <c r="M94" s="148"/>
      <c r="T94" s="54"/>
      <c r="AT94" s="18" t="s">
        <v>169</v>
      </c>
      <c r="AU94" s="18" t="s">
        <v>79</v>
      </c>
    </row>
    <row r="95" spans="2:65" s="1" customFormat="1" ht="11.25">
      <c r="B95" s="33"/>
      <c r="D95" s="193" t="s">
        <v>1254</v>
      </c>
      <c r="F95" s="194" t="s">
        <v>1255</v>
      </c>
      <c r="I95" s="147"/>
      <c r="L95" s="33"/>
      <c r="M95" s="148"/>
      <c r="T95" s="54"/>
      <c r="AT95" s="18" t="s">
        <v>1254</v>
      </c>
      <c r="AU95" s="18" t="s">
        <v>79</v>
      </c>
    </row>
    <row r="96" spans="2:65" s="12" customFormat="1" ht="11.25">
      <c r="B96" s="149"/>
      <c r="D96" s="145" t="s">
        <v>171</v>
      </c>
      <c r="E96" s="150" t="s">
        <v>19</v>
      </c>
      <c r="F96" s="151" t="s">
        <v>1927</v>
      </c>
      <c r="H96" s="152">
        <v>275</v>
      </c>
      <c r="I96" s="153"/>
      <c r="L96" s="149"/>
      <c r="M96" s="154"/>
      <c r="T96" s="155"/>
      <c r="AT96" s="150" t="s">
        <v>171</v>
      </c>
      <c r="AU96" s="150" t="s">
        <v>79</v>
      </c>
      <c r="AV96" s="12" t="s">
        <v>79</v>
      </c>
      <c r="AW96" s="12" t="s">
        <v>31</v>
      </c>
      <c r="AX96" s="12" t="s">
        <v>77</v>
      </c>
      <c r="AY96" s="150" t="s">
        <v>160</v>
      </c>
    </row>
    <row r="97" spans="2:65" s="1" customFormat="1" ht="16.5" customHeight="1">
      <c r="B97" s="33"/>
      <c r="C97" s="132" t="s">
        <v>79</v>
      </c>
      <c r="D97" s="132" t="s">
        <v>162</v>
      </c>
      <c r="E97" s="133" t="s">
        <v>1928</v>
      </c>
      <c r="F97" s="134" t="s">
        <v>1929</v>
      </c>
      <c r="G97" s="135" t="s">
        <v>187</v>
      </c>
      <c r="H97" s="136">
        <v>135</v>
      </c>
      <c r="I97" s="137"/>
      <c r="J97" s="138">
        <f>ROUND(I97*H97,2)</f>
        <v>0</v>
      </c>
      <c r="K97" s="134" t="s">
        <v>1251</v>
      </c>
      <c r="L97" s="33"/>
      <c r="M97" s="139" t="s">
        <v>19</v>
      </c>
      <c r="N97" s="140" t="s">
        <v>40</v>
      </c>
      <c r="P97" s="141">
        <f>O97*H97</f>
        <v>0</v>
      </c>
      <c r="Q97" s="141">
        <v>0</v>
      </c>
      <c r="R97" s="141">
        <f>Q97*H97</f>
        <v>0</v>
      </c>
      <c r="S97" s="141">
        <v>0.35499999999999998</v>
      </c>
      <c r="T97" s="142">
        <f>S97*H97</f>
        <v>47.924999999999997</v>
      </c>
      <c r="AR97" s="143" t="s">
        <v>167</v>
      </c>
      <c r="AT97" s="143" t="s">
        <v>162</v>
      </c>
      <c r="AU97" s="143" t="s">
        <v>79</v>
      </c>
      <c r="AY97" s="18" t="s">
        <v>160</v>
      </c>
      <c r="BE97" s="144">
        <f>IF(N97="základní",J97,0)</f>
        <v>0</v>
      </c>
      <c r="BF97" s="144">
        <f>IF(N97="snížená",J97,0)</f>
        <v>0</v>
      </c>
      <c r="BG97" s="144">
        <f>IF(N97="zákl. přenesená",J97,0)</f>
        <v>0</v>
      </c>
      <c r="BH97" s="144">
        <f>IF(N97="sníž. přenesená",J97,0)</f>
        <v>0</v>
      </c>
      <c r="BI97" s="144">
        <f>IF(N97="nulová",J97,0)</f>
        <v>0</v>
      </c>
      <c r="BJ97" s="18" t="s">
        <v>77</v>
      </c>
      <c r="BK97" s="144">
        <f>ROUND(I97*H97,2)</f>
        <v>0</v>
      </c>
      <c r="BL97" s="18" t="s">
        <v>167</v>
      </c>
      <c r="BM97" s="143" t="s">
        <v>1930</v>
      </c>
    </row>
    <row r="98" spans="2:65" s="1" customFormat="1" ht="19.5">
      <c r="B98" s="33"/>
      <c r="D98" s="145" t="s">
        <v>169</v>
      </c>
      <c r="F98" s="146" t="s">
        <v>1931</v>
      </c>
      <c r="I98" s="147"/>
      <c r="L98" s="33"/>
      <c r="M98" s="148"/>
      <c r="T98" s="54"/>
      <c r="AT98" s="18" t="s">
        <v>169</v>
      </c>
      <c r="AU98" s="18" t="s">
        <v>79</v>
      </c>
    </row>
    <row r="99" spans="2:65" s="1" customFormat="1" ht="11.25">
      <c r="B99" s="33"/>
      <c r="D99" s="193" t="s">
        <v>1254</v>
      </c>
      <c r="F99" s="194" t="s">
        <v>1932</v>
      </c>
      <c r="I99" s="147"/>
      <c r="L99" s="33"/>
      <c r="M99" s="148"/>
      <c r="T99" s="54"/>
      <c r="AT99" s="18" t="s">
        <v>1254</v>
      </c>
      <c r="AU99" s="18" t="s">
        <v>79</v>
      </c>
    </row>
    <row r="100" spans="2:65" s="15" customFormat="1" ht="11.25">
      <c r="B100" s="180"/>
      <c r="D100" s="145" t="s">
        <v>171</v>
      </c>
      <c r="E100" s="181" t="s">
        <v>19</v>
      </c>
      <c r="F100" s="182" t="s">
        <v>1933</v>
      </c>
      <c r="H100" s="181" t="s">
        <v>19</v>
      </c>
      <c r="I100" s="183"/>
      <c r="L100" s="180"/>
      <c r="M100" s="184"/>
      <c r="T100" s="185"/>
      <c r="AT100" s="181" t="s">
        <v>171</v>
      </c>
      <c r="AU100" s="181" t="s">
        <v>79</v>
      </c>
      <c r="AV100" s="15" t="s">
        <v>77</v>
      </c>
      <c r="AW100" s="15" t="s">
        <v>31</v>
      </c>
      <c r="AX100" s="15" t="s">
        <v>69</v>
      </c>
      <c r="AY100" s="181" t="s">
        <v>160</v>
      </c>
    </row>
    <row r="101" spans="2:65" s="12" customFormat="1" ht="11.25">
      <c r="B101" s="149"/>
      <c r="D101" s="145" t="s">
        <v>171</v>
      </c>
      <c r="E101" s="150" t="s">
        <v>19</v>
      </c>
      <c r="F101" s="151" t="s">
        <v>1934</v>
      </c>
      <c r="H101" s="152">
        <v>135</v>
      </c>
      <c r="I101" s="153"/>
      <c r="L101" s="149"/>
      <c r="M101" s="154"/>
      <c r="T101" s="155"/>
      <c r="AT101" s="150" t="s">
        <v>171</v>
      </c>
      <c r="AU101" s="150" t="s">
        <v>79</v>
      </c>
      <c r="AV101" s="12" t="s">
        <v>79</v>
      </c>
      <c r="AW101" s="12" t="s">
        <v>31</v>
      </c>
      <c r="AX101" s="12" t="s">
        <v>77</v>
      </c>
      <c r="AY101" s="150" t="s">
        <v>160</v>
      </c>
    </row>
    <row r="102" spans="2:65" s="1" customFormat="1" ht="16.5" customHeight="1">
      <c r="B102" s="33"/>
      <c r="C102" s="132" t="s">
        <v>178</v>
      </c>
      <c r="D102" s="132" t="s">
        <v>162</v>
      </c>
      <c r="E102" s="133" t="s">
        <v>1935</v>
      </c>
      <c r="F102" s="134" t="s">
        <v>1936</v>
      </c>
      <c r="G102" s="135" t="s">
        <v>165</v>
      </c>
      <c r="H102" s="136">
        <v>14.85</v>
      </c>
      <c r="I102" s="137"/>
      <c r="J102" s="138">
        <f>ROUND(I102*H102,2)</f>
        <v>0</v>
      </c>
      <c r="K102" s="134" t="s">
        <v>1251</v>
      </c>
      <c r="L102" s="33"/>
      <c r="M102" s="139" t="s">
        <v>19</v>
      </c>
      <c r="N102" s="140" t="s">
        <v>40</v>
      </c>
      <c r="P102" s="141">
        <f>O102*H102</f>
        <v>0</v>
      </c>
      <c r="Q102" s="141">
        <v>0</v>
      </c>
      <c r="R102" s="141">
        <f>Q102*H102</f>
        <v>0</v>
      </c>
      <c r="S102" s="141">
        <v>1.9</v>
      </c>
      <c r="T102" s="142">
        <f>S102*H102</f>
        <v>28.214999999999996</v>
      </c>
      <c r="AR102" s="143" t="s">
        <v>167</v>
      </c>
      <c r="AT102" s="143" t="s">
        <v>162</v>
      </c>
      <c r="AU102" s="143" t="s">
        <v>79</v>
      </c>
      <c r="AY102" s="18" t="s">
        <v>160</v>
      </c>
      <c r="BE102" s="144">
        <f>IF(N102="základní",J102,0)</f>
        <v>0</v>
      </c>
      <c r="BF102" s="144">
        <f>IF(N102="snížená",J102,0)</f>
        <v>0</v>
      </c>
      <c r="BG102" s="144">
        <f>IF(N102="zákl. přenesená",J102,0)</f>
        <v>0</v>
      </c>
      <c r="BH102" s="144">
        <f>IF(N102="sníž. přenesená",J102,0)</f>
        <v>0</v>
      </c>
      <c r="BI102" s="144">
        <f>IF(N102="nulová",J102,0)</f>
        <v>0</v>
      </c>
      <c r="BJ102" s="18" t="s">
        <v>77</v>
      </c>
      <c r="BK102" s="144">
        <f>ROUND(I102*H102,2)</f>
        <v>0</v>
      </c>
      <c r="BL102" s="18" t="s">
        <v>167</v>
      </c>
      <c r="BM102" s="143" t="s">
        <v>1937</v>
      </c>
    </row>
    <row r="103" spans="2:65" s="1" customFormat="1" ht="19.5">
      <c r="B103" s="33"/>
      <c r="D103" s="145" t="s">
        <v>169</v>
      </c>
      <c r="F103" s="146" t="s">
        <v>1938</v>
      </c>
      <c r="I103" s="147"/>
      <c r="L103" s="33"/>
      <c r="M103" s="148"/>
      <c r="T103" s="54"/>
      <c r="AT103" s="18" t="s">
        <v>169</v>
      </c>
      <c r="AU103" s="18" t="s">
        <v>79</v>
      </c>
    </row>
    <row r="104" spans="2:65" s="1" customFormat="1" ht="11.25">
      <c r="B104" s="33"/>
      <c r="D104" s="193" t="s">
        <v>1254</v>
      </c>
      <c r="F104" s="194" t="s">
        <v>1939</v>
      </c>
      <c r="I104" s="147"/>
      <c r="L104" s="33"/>
      <c r="M104" s="148"/>
      <c r="T104" s="54"/>
      <c r="AT104" s="18" t="s">
        <v>1254</v>
      </c>
      <c r="AU104" s="18" t="s">
        <v>79</v>
      </c>
    </row>
    <row r="105" spans="2:65" s="15" customFormat="1" ht="11.25">
      <c r="B105" s="180"/>
      <c r="D105" s="145" t="s">
        <v>171</v>
      </c>
      <c r="E105" s="181" t="s">
        <v>19</v>
      </c>
      <c r="F105" s="182" t="s">
        <v>1933</v>
      </c>
      <c r="H105" s="181" t="s">
        <v>19</v>
      </c>
      <c r="I105" s="183"/>
      <c r="L105" s="180"/>
      <c r="M105" s="184"/>
      <c r="T105" s="185"/>
      <c r="AT105" s="181" t="s">
        <v>171</v>
      </c>
      <c r="AU105" s="181" t="s">
        <v>79</v>
      </c>
      <c r="AV105" s="15" t="s">
        <v>77</v>
      </c>
      <c r="AW105" s="15" t="s">
        <v>31</v>
      </c>
      <c r="AX105" s="15" t="s">
        <v>69</v>
      </c>
      <c r="AY105" s="181" t="s">
        <v>160</v>
      </c>
    </row>
    <row r="106" spans="2:65" s="12" customFormat="1" ht="11.25">
      <c r="B106" s="149"/>
      <c r="D106" s="145" t="s">
        <v>171</v>
      </c>
      <c r="E106" s="150" t="s">
        <v>19</v>
      </c>
      <c r="F106" s="151" t="s">
        <v>1940</v>
      </c>
      <c r="H106" s="152">
        <v>14.85</v>
      </c>
      <c r="I106" s="153"/>
      <c r="L106" s="149"/>
      <c r="M106" s="154"/>
      <c r="T106" s="155"/>
      <c r="AT106" s="150" t="s">
        <v>171</v>
      </c>
      <c r="AU106" s="150" t="s">
        <v>79</v>
      </c>
      <c r="AV106" s="12" t="s">
        <v>79</v>
      </c>
      <c r="AW106" s="12" t="s">
        <v>31</v>
      </c>
      <c r="AX106" s="12" t="s">
        <v>77</v>
      </c>
      <c r="AY106" s="150" t="s">
        <v>160</v>
      </c>
    </row>
    <row r="107" spans="2:65" s="1" customFormat="1" ht="16.5" customHeight="1">
      <c r="B107" s="33"/>
      <c r="C107" s="132" t="s">
        <v>167</v>
      </c>
      <c r="D107" s="132" t="s">
        <v>162</v>
      </c>
      <c r="E107" s="133" t="s">
        <v>1941</v>
      </c>
      <c r="F107" s="134" t="s">
        <v>1942</v>
      </c>
      <c r="G107" s="135" t="s">
        <v>187</v>
      </c>
      <c r="H107" s="136">
        <v>157.5</v>
      </c>
      <c r="I107" s="137"/>
      <c r="J107" s="138">
        <f>ROUND(I107*H107,2)</f>
        <v>0</v>
      </c>
      <c r="K107" s="134" t="s">
        <v>1251</v>
      </c>
      <c r="L107" s="33"/>
      <c r="M107" s="139" t="s">
        <v>19</v>
      </c>
      <c r="N107" s="140" t="s">
        <v>40</v>
      </c>
      <c r="P107" s="141">
        <f>O107*H107</f>
        <v>0</v>
      </c>
      <c r="Q107" s="141">
        <v>0</v>
      </c>
      <c r="R107" s="141">
        <f>Q107*H107</f>
        <v>0</v>
      </c>
      <c r="S107" s="141">
        <v>8.0000000000000004E-4</v>
      </c>
      <c r="T107" s="142">
        <f>S107*H107</f>
        <v>0.126</v>
      </c>
      <c r="AR107" s="143" t="s">
        <v>167</v>
      </c>
      <c r="AT107" s="143" t="s">
        <v>162</v>
      </c>
      <c r="AU107" s="143" t="s">
        <v>79</v>
      </c>
      <c r="AY107" s="18" t="s">
        <v>160</v>
      </c>
      <c r="BE107" s="144">
        <f>IF(N107="základní",J107,0)</f>
        <v>0</v>
      </c>
      <c r="BF107" s="144">
        <f>IF(N107="snížená",J107,0)</f>
        <v>0</v>
      </c>
      <c r="BG107" s="144">
        <f>IF(N107="zákl. přenesená",J107,0)</f>
        <v>0</v>
      </c>
      <c r="BH107" s="144">
        <f>IF(N107="sníž. přenesená",J107,0)</f>
        <v>0</v>
      </c>
      <c r="BI107" s="144">
        <f>IF(N107="nulová",J107,0)</f>
        <v>0</v>
      </c>
      <c r="BJ107" s="18" t="s">
        <v>77</v>
      </c>
      <c r="BK107" s="144">
        <f>ROUND(I107*H107,2)</f>
        <v>0</v>
      </c>
      <c r="BL107" s="18" t="s">
        <v>167</v>
      </c>
      <c r="BM107" s="143" t="s">
        <v>1943</v>
      </c>
    </row>
    <row r="108" spans="2:65" s="1" customFormat="1" ht="11.25">
      <c r="B108" s="33"/>
      <c r="D108" s="145" t="s">
        <v>169</v>
      </c>
      <c r="F108" s="146" t="s">
        <v>1944</v>
      </c>
      <c r="I108" s="147"/>
      <c r="L108" s="33"/>
      <c r="M108" s="148"/>
      <c r="T108" s="54"/>
      <c r="AT108" s="18" t="s">
        <v>169</v>
      </c>
      <c r="AU108" s="18" t="s">
        <v>79</v>
      </c>
    </row>
    <row r="109" spans="2:65" s="1" customFormat="1" ht="11.25">
      <c r="B109" s="33"/>
      <c r="D109" s="193" t="s">
        <v>1254</v>
      </c>
      <c r="F109" s="194" t="s">
        <v>1945</v>
      </c>
      <c r="I109" s="147"/>
      <c r="L109" s="33"/>
      <c r="M109" s="148"/>
      <c r="T109" s="54"/>
      <c r="AT109" s="18" t="s">
        <v>1254</v>
      </c>
      <c r="AU109" s="18" t="s">
        <v>79</v>
      </c>
    </row>
    <row r="110" spans="2:65" s="15" customFormat="1" ht="11.25">
      <c r="B110" s="180"/>
      <c r="D110" s="145" t="s">
        <v>171</v>
      </c>
      <c r="E110" s="181" t="s">
        <v>19</v>
      </c>
      <c r="F110" s="182" t="s">
        <v>1933</v>
      </c>
      <c r="H110" s="181" t="s">
        <v>19</v>
      </c>
      <c r="I110" s="183"/>
      <c r="L110" s="180"/>
      <c r="M110" s="184"/>
      <c r="T110" s="185"/>
      <c r="AT110" s="181" t="s">
        <v>171</v>
      </c>
      <c r="AU110" s="181" t="s">
        <v>79</v>
      </c>
      <c r="AV110" s="15" t="s">
        <v>77</v>
      </c>
      <c r="AW110" s="15" t="s">
        <v>31</v>
      </c>
      <c r="AX110" s="15" t="s">
        <v>69</v>
      </c>
      <c r="AY110" s="181" t="s">
        <v>160</v>
      </c>
    </row>
    <row r="111" spans="2:65" s="12" customFormat="1" ht="11.25">
      <c r="B111" s="149"/>
      <c r="D111" s="145" t="s">
        <v>171</v>
      </c>
      <c r="E111" s="150" t="s">
        <v>19</v>
      </c>
      <c r="F111" s="151" t="s">
        <v>1946</v>
      </c>
      <c r="H111" s="152">
        <v>157.5</v>
      </c>
      <c r="I111" s="153"/>
      <c r="L111" s="149"/>
      <c r="M111" s="154"/>
      <c r="T111" s="155"/>
      <c r="AT111" s="150" t="s">
        <v>171</v>
      </c>
      <c r="AU111" s="150" t="s">
        <v>79</v>
      </c>
      <c r="AV111" s="12" t="s">
        <v>79</v>
      </c>
      <c r="AW111" s="12" t="s">
        <v>31</v>
      </c>
      <c r="AX111" s="12" t="s">
        <v>77</v>
      </c>
      <c r="AY111" s="150" t="s">
        <v>160</v>
      </c>
    </row>
    <row r="112" spans="2:65" s="1" customFormat="1" ht="16.5" customHeight="1">
      <c r="B112" s="33"/>
      <c r="C112" s="132" t="s">
        <v>191</v>
      </c>
      <c r="D112" s="132" t="s">
        <v>162</v>
      </c>
      <c r="E112" s="133" t="s">
        <v>1256</v>
      </c>
      <c r="F112" s="134" t="s">
        <v>1257</v>
      </c>
      <c r="G112" s="135" t="s">
        <v>298</v>
      </c>
      <c r="H112" s="136">
        <v>51</v>
      </c>
      <c r="I112" s="137"/>
      <c r="J112" s="138">
        <f>ROUND(I112*H112,2)</f>
        <v>0</v>
      </c>
      <c r="K112" s="134" t="s">
        <v>1251</v>
      </c>
      <c r="L112" s="33"/>
      <c r="M112" s="139" t="s">
        <v>19</v>
      </c>
      <c r="N112" s="140" t="s">
        <v>40</v>
      </c>
      <c r="P112" s="141">
        <f>O112*H112</f>
        <v>0</v>
      </c>
      <c r="Q112" s="141">
        <v>3.6900000000000002E-2</v>
      </c>
      <c r="R112" s="141">
        <f>Q112*H112</f>
        <v>1.8819000000000001</v>
      </c>
      <c r="S112" s="141">
        <v>0</v>
      </c>
      <c r="T112" s="142">
        <f>S112*H112</f>
        <v>0</v>
      </c>
      <c r="AR112" s="143" t="s">
        <v>167</v>
      </c>
      <c r="AT112" s="143" t="s">
        <v>162</v>
      </c>
      <c r="AU112" s="143" t="s">
        <v>79</v>
      </c>
      <c r="AY112" s="18" t="s">
        <v>160</v>
      </c>
      <c r="BE112" s="144">
        <f>IF(N112="základní",J112,0)</f>
        <v>0</v>
      </c>
      <c r="BF112" s="144">
        <f>IF(N112="snížená",J112,0)</f>
        <v>0</v>
      </c>
      <c r="BG112" s="144">
        <f>IF(N112="zákl. přenesená",J112,0)</f>
        <v>0</v>
      </c>
      <c r="BH112" s="144">
        <f>IF(N112="sníž. přenesená",J112,0)</f>
        <v>0</v>
      </c>
      <c r="BI112" s="144">
        <f>IF(N112="nulová",J112,0)</f>
        <v>0</v>
      </c>
      <c r="BJ112" s="18" t="s">
        <v>77</v>
      </c>
      <c r="BK112" s="144">
        <f>ROUND(I112*H112,2)</f>
        <v>0</v>
      </c>
      <c r="BL112" s="18" t="s">
        <v>167</v>
      </c>
      <c r="BM112" s="143" t="s">
        <v>1947</v>
      </c>
    </row>
    <row r="113" spans="2:65" s="1" customFormat="1" ht="29.25">
      <c r="B113" s="33"/>
      <c r="D113" s="145" t="s">
        <v>169</v>
      </c>
      <c r="F113" s="146" t="s">
        <v>1259</v>
      </c>
      <c r="I113" s="147"/>
      <c r="L113" s="33"/>
      <c r="M113" s="148"/>
      <c r="T113" s="54"/>
      <c r="AT113" s="18" t="s">
        <v>169</v>
      </c>
      <c r="AU113" s="18" t="s">
        <v>79</v>
      </c>
    </row>
    <row r="114" spans="2:65" s="1" customFormat="1" ht="11.25">
      <c r="B114" s="33"/>
      <c r="D114" s="193" t="s">
        <v>1254</v>
      </c>
      <c r="F114" s="194" t="s">
        <v>1260</v>
      </c>
      <c r="I114" s="147"/>
      <c r="L114" s="33"/>
      <c r="M114" s="148"/>
      <c r="T114" s="54"/>
      <c r="AT114" s="18" t="s">
        <v>1254</v>
      </c>
      <c r="AU114" s="18" t="s">
        <v>79</v>
      </c>
    </row>
    <row r="115" spans="2:65" s="15" customFormat="1" ht="11.25">
      <c r="B115" s="180"/>
      <c r="D115" s="145" t="s">
        <v>171</v>
      </c>
      <c r="E115" s="181" t="s">
        <v>19</v>
      </c>
      <c r="F115" s="182" t="s">
        <v>1948</v>
      </c>
      <c r="H115" s="181" t="s">
        <v>19</v>
      </c>
      <c r="I115" s="183"/>
      <c r="L115" s="180"/>
      <c r="M115" s="184"/>
      <c r="T115" s="185"/>
      <c r="AT115" s="181" t="s">
        <v>171</v>
      </c>
      <c r="AU115" s="181" t="s">
        <v>79</v>
      </c>
      <c r="AV115" s="15" t="s">
        <v>77</v>
      </c>
      <c r="AW115" s="15" t="s">
        <v>31</v>
      </c>
      <c r="AX115" s="15" t="s">
        <v>69</v>
      </c>
      <c r="AY115" s="181" t="s">
        <v>160</v>
      </c>
    </row>
    <row r="116" spans="2:65" s="15" customFormat="1" ht="11.25">
      <c r="B116" s="180"/>
      <c r="D116" s="145" t="s">
        <v>171</v>
      </c>
      <c r="E116" s="181" t="s">
        <v>19</v>
      </c>
      <c r="F116" s="182" t="s">
        <v>1262</v>
      </c>
      <c r="H116" s="181" t="s">
        <v>19</v>
      </c>
      <c r="I116" s="183"/>
      <c r="L116" s="180"/>
      <c r="M116" s="184"/>
      <c r="T116" s="185"/>
      <c r="AT116" s="181" t="s">
        <v>171</v>
      </c>
      <c r="AU116" s="181" t="s">
        <v>79</v>
      </c>
      <c r="AV116" s="15" t="s">
        <v>77</v>
      </c>
      <c r="AW116" s="15" t="s">
        <v>31</v>
      </c>
      <c r="AX116" s="15" t="s">
        <v>69</v>
      </c>
      <c r="AY116" s="181" t="s">
        <v>160</v>
      </c>
    </row>
    <row r="117" spans="2:65" s="12" customFormat="1" ht="11.25">
      <c r="B117" s="149"/>
      <c r="D117" s="145" t="s">
        <v>171</v>
      </c>
      <c r="E117" s="150" t="s">
        <v>19</v>
      </c>
      <c r="F117" s="151" t="s">
        <v>1949</v>
      </c>
      <c r="H117" s="152">
        <v>51</v>
      </c>
      <c r="I117" s="153"/>
      <c r="L117" s="149"/>
      <c r="M117" s="154"/>
      <c r="T117" s="155"/>
      <c r="AT117" s="150" t="s">
        <v>171</v>
      </c>
      <c r="AU117" s="150" t="s">
        <v>79</v>
      </c>
      <c r="AV117" s="12" t="s">
        <v>79</v>
      </c>
      <c r="AW117" s="12" t="s">
        <v>31</v>
      </c>
      <c r="AX117" s="12" t="s">
        <v>77</v>
      </c>
      <c r="AY117" s="150" t="s">
        <v>160</v>
      </c>
    </row>
    <row r="118" spans="2:65" s="1" customFormat="1" ht="24.2" customHeight="1">
      <c r="B118" s="33"/>
      <c r="C118" s="132" t="s">
        <v>195</v>
      </c>
      <c r="D118" s="132" t="s">
        <v>162</v>
      </c>
      <c r="E118" s="133" t="s">
        <v>1264</v>
      </c>
      <c r="F118" s="134" t="s">
        <v>1265</v>
      </c>
      <c r="G118" s="135" t="s">
        <v>165</v>
      </c>
      <c r="H118" s="136">
        <v>57.883000000000003</v>
      </c>
      <c r="I118" s="137"/>
      <c r="J118" s="138">
        <f>ROUND(I118*H118,2)</f>
        <v>0</v>
      </c>
      <c r="K118" s="134" t="s">
        <v>1251</v>
      </c>
      <c r="L118" s="33"/>
      <c r="M118" s="139" t="s">
        <v>19</v>
      </c>
      <c r="N118" s="140" t="s">
        <v>40</v>
      </c>
      <c r="P118" s="141">
        <f>O118*H118</f>
        <v>0</v>
      </c>
      <c r="Q118" s="141">
        <v>0</v>
      </c>
      <c r="R118" s="141">
        <f>Q118*H118</f>
        <v>0</v>
      </c>
      <c r="S118" s="141">
        <v>0</v>
      </c>
      <c r="T118" s="142">
        <f>S118*H118</f>
        <v>0</v>
      </c>
      <c r="AR118" s="143" t="s">
        <v>167</v>
      </c>
      <c r="AT118" s="143" t="s">
        <v>162</v>
      </c>
      <c r="AU118" s="143" t="s">
        <v>79</v>
      </c>
      <c r="AY118" s="18" t="s">
        <v>160</v>
      </c>
      <c r="BE118" s="144">
        <f>IF(N118="základní",J118,0)</f>
        <v>0</v>
      </c>
      <c r="BF118" s="144">
        <f>IF(N118="snížená",J118,0)</f>
        <v>0</v>
      </c>
      <c r="BG118" s="144">
        <f>IF(N118="zákl. přenesená",J118,0)</f>
        <v>0</v>
      </c>
      <c r="BH118" s="144">
        <f>IF(N118="sníž. přenesená",J118,0)</f>
        <v>0</v>
      </c>
      <c r="BI118" s="144">
        <f>IF(N118="nulová",J118,0)</f>
        <v>0</v>
      </c>
      <c r="BJ118" s="18" t="s">
        <v>77</v>
      </c>
      <c r="BK118" s="144">
        <f>ROUND(I118*H118,2)</f>
        <v>0</v>
      </c>
      <c r="BL118" s="18" t="s">
        <v>167</v>
      </c>
      <c r="BM118" s="143" t="s">
        <v>1950</v>
      </c>
    </row>
    <row r="119" spans="2:65" s="1" customFormat="1" ht="11.25">
      <c r="B119" s="33"/>
      <c r="D119" s="145" t="s">
        <v>169</v>
      </c>
      <c r="F119" s="146" t="s">
        <v>1267</v>
      </c>
      <c r="I119" s="147"/>
      <c r="L119" s="33"/>
      <c r="M119" s="148"/>
      <c r="T119" s="54"/>
      <c r="AT119" s="18" t="s">
        <v>169</v>
      </c>
      <c r="AU119" s="18" t="s">
        <v>79</v>
      </c>
    </row>
    <row r="120" spans="2:65" s="1" customFormat="1" ht="11.25">
      <c r="B120" s="33"/>
      <c r="D120" s="193" t="s">
        <v>1254</v>
      </c>
      <c r="F120" s="194" t="s">
        <v>1268</v>
      </c>
      <c r="I120" s="147"/>
      <c r="L120" s="33"/>
      <c r="M120" s="148"/>
      <c r="T120" s="54"/>
      <c r="AT120" s="18" t="s">
        <v>1254</v>
      </c>
      <c r="AU120" s="18" t="s">
        <v>79</v>
      </c>
    </row>
    <row r="121" spans="2:65" s="15" customFormat="1" ht="11.25">
      <c r="B121" s="180"/>
      <c r="D121" s="145" t="s">
        <v>171</v>
      </c>
      <c r="E121" s="181" t="s">
        <v>19</v>
      </c>
      <c r="F121" s="182" t="s">
        <v>1269</v>
      </c>
      <c r="H121" s="181" t="s">
        <v>19</v>
      </c>
      <c r="I121" s="183"/>
      <c r="L121" s="180"/>
      <c r="M121" s="184"/>
      <c r="T121" s="185"/>
      <c r="AT121" s="181" t="s">
        <v>171</v>
      </c>
      <c r="AU121" s="181" t="s">
        <v>79</v>
      </c>
      <c r="AV121" s="15" t="s">
        <v>77</v>
      </c>
      <c r="AW121" s="15" t="s">
        <v>31</v>
      </c>
      <c r="AX121" s="15" t="s">
        <v>69</v>
      </c>
      <c r="AY121" s="181" t="s">
        <v>160</v>
      </c>
    </row>
    <row r="122" spans="2:65" s="12" customFormat="1" ht="11.25">
      <c r="B122" s="149"/>
      <c r="D122" s="145" t="s">
        <v>171</v>
      </c>
      <c r="E122" s="150" t="s">
        <v>19</v>
      </c>
      <c r="F122" s="151" t="s">
        <v>1951</v>
      </c>
      <c r="H122" s="152">
        <v>41.633000000000003</v>
      </c>
      <c r="I122" s="153"/>
      <c r="L122" s="149"/>
      <c r="M122" s="154"/>
      <c r="T122" s="155"/>
      <c r="AT122" s="150" t="s">
        <v>171</v>
      </c>
      <c r="AU122" s="150" t="s">
        <v>79</v>
      </c>
      <c r="AV122" s="12" t="s">
        <v>79</v>
      </c>
      <c r="AW122" s="12" t="s">
        <v>31</v>
      </c>
      <c r="AX122" s="12" t="s">
        <v>69</v>
      </c>
      <c r="AY122" s="150" t="s">
        <v>160</v>
      </c>
    </row>
    <row r="123" spans="2:65" s="15" customFormat="1" ht="11.25">
      <c r="B123" s="180"/>
      <c r="D123" s="145" t="s">
        <v>171</v>
      </c>
      <c r="E123" s="181" t="s">
        <v>19</v>
      </c>
      <c r="F123" s="182" t="s">
        <v>1271</v>
      </c>
      <c r="H123" s="181" t="s">
        <v>19</v>
      </c>
      <c r="I123" s="183"/>
      <c r="L123" s="180"/>
      <c r="M123" s="184"/>
      <c r="T123" s="185"/>
      <c r="AT123" s="181" t="s">
        <v>171</v>
      </c>
      <c r="AU123" s="181" t="s">
        <v>79</v>
      </c>
      <c r="AV123" s="15" t="s">
        <v>77</v>
      </c>
      <c r="AW123" s="15" t="s">
        <v>31</v>
      </c>
      <c r="AX123" s="15" t="s">
        <v>69</v>
      </c>
      <c r="AY123" s="181" t="s">
        <v>160</v>
      </c>
    </row>
    <row r="124" spans="2:65" s="12" customFormat="1" ht="11.25">
      <c r="B124" s="149"/>
      <c r="D124" s="145" t="s">
        <v>171</v>
      </c>
      <c r="E124" s="150" t="s">
        <v>19</v>
      </c>
      <c r="F124" s="151" t="s">
        <v>1952</v>
      </c>
      <c r="H124" s="152">
        <v>16.25</v>
      </c>
      <c r="I124" s="153"/>
      <c r="L124" s="149"/>
      <c r="M124" s="154"/>
      <c r="T124" s="155"/>
      <c r="AT124" s="150" t="s">
        <v>171</v>
      </c>
      <c r="AU124" s="150" t="s">
        <v>79</v>
      </c>
      <c r="AV124" s="12" t="s">
        <v>79</v>
      </c>
      <c r="AW124" s="12" t="s">
        <v>31</v>
      </c>
      <c r="AX124" s="12" t="s">
        <v>69</v>
      </c>
      <c r="AY124" s="150" t="s">
        <v>160</v>
      </c>
    </row>
    <row r="125" spans="2:65" s="13" customFormat="1" ht="11.25">
      <c r="B125" s="156"/>
      <c r="D125" s="145" t="s">
        <v>171</v>
      </c>
      <c r="E125" s="157" t="s">
        <v>19</v>
      </c>
      <c r="F125" s="158" t="s">
        <v>184</v>
      </c>
      <c r="H125" s="159">
        <v>57.883000000000003</v>
      </c>
      <c r="I125" s="160"/>
      <c r="L125" s="156"/>
      <c r="M125" s="161"/>
      <c r="T125" s="162"/>
      <c r="AT125" s="157" t="s">
        <v>171</v>
      </c>
      <c r="AU125" s="157" t="s">
        <v>79</v>
      </c>
      <c r="AV125" s="13" t="s">
        <v>167</v>
      </c>
      <c r="AW125" s="13" t="s">
        <v>31</v>
      </c>
      <c r="AX125" s="13" t="s">
        <v>77</v>
      </c>
      <c r="AY125" s="157" t="s">
        <v>160</v>
      </c>
    </row>
    <row r="126" spans="2:65" s="1" customFormat="1" ht="24.2" customHeight="1">
      <c r="B126" s="33"/>
      <c r="C126" s="132" t="s">
        <v>199</v>
      </c>
      <c r="D126" s="132" t="s">
        <v>162</v>
      </c>
      <c r="E126" s="133" t="s">
        <v>1273</v>
      </c>
      <c r="F126" s="134" t="s">
        <v>1274</v>
      </c>
      <c r="G126" s="135" t="s">
        <v>165</v>
      </c>
      <c r="H126" s="136">
        <v>57.883000000000003</v>
      </c>
      <c r="I126" s="137"/>
      <c r="J126" s="138">
        <f>ROUND(I126*H126,2)</f>
        <v>0</v>
      </c>
      <c r="K126" s="134" t="s">
        <v>1251</v>
      </c>
      <c r="L126" s="33"/>
      <c r="M126" s="139" t="s">
        <v>19</v>
      </c>
      <c r="N126" s="140" t="s">
        <v>40</v>
      </c>
      <c r="P126" s="141">
        <f>O126*H126</f>
        <v>0</v>
      </c>
      <c r="Q126" s="141">
        <v>0</v>
      </c>
      <c r="R126" s="141">
        <f>Q126*H126</f>
        <v>0</v>
      </c>
      <c r="S126" s="141">
        <v>0</v>
      </c>
      <c r="T126" s="142">
        <f>S126*H126</f>
        <v>0</v>
      </c>
      <c r="AR126" s="143" t="s">
        <v>167</v>
      </c>
      <c r="AT126" s="143" t="s">
        <v>162</v>
      </c>
      <c r="AU126" s="143" t="s">
        <v>79</v>
      </c>
      <c r="AY126" s="18" t="s">
        <v>160</v>
      </c>
      <c r="BE126" s="144">
        <f>IF(N126="základní",J126,0)</f>
        <v>0</v>
      </c>
      <c r="BF126" s="144">
        <f>IF(N126="snížená",J126,0)</f>
        <v>0</v>
      </c>
      <c r="BG126" s="144">
        <f>IF(N126="zákl. přenesená",J126,0)</f>
        <v>0</v>
      </c>
      <c r="BH126" s="144">
        <f>IF(N126="sníž. přenesená",J126,0)</f>
        <v>0</v>
      </c>
      <c r="BI126" s="144">
        <f>IF(N126="nulová",J126,0)</f>
        <v>0</v>
      </c>
      <c r="BJ126" s="18" t="s">
        <v>77</v>
      </c>
      <c r="BK126" s="144">
        <f>ROUND(I126*H126,2)</f>
        <v>0</v>
      </c>
      <c r="BL126" s="18" t="s">
        <v>167</v>
      </c>
      <c r="BM126" s="143" t="s">
        <v>1953</v>
      </c>
    </row>
    <row r="127" spans="2:65" s="1" customFormat="1" ht="19.5">
      <c r="B127" s="33"/>
      <c r="D127" s="145" t="s">
        <v>169</v>
      </c>
      <c r="F127" s="146" t="s">
        <v>1276</v>
      </c>
      <c r="I127" s="147"/>
      <c r="L127" s="33"/>
      <c r="M127" s="148"/>
      <c r="T127" s="54"/>
      <c r="AT127" s="18" t="s">
        <v>169</v>
      </c>
      <c r="AU127" s="18" t="s">
        <v>79</v>
      </c>
    </row>
    <row r="128" spans="2:65" s="1" customFormat="1" ht="11.25">
      <c r="B128" s="33"/>
      <c r="D128" s="193" t="s">
        <v>1254</v>
      </c>
      <c r="F128" s="194" t="s">
        <v>1277</v>
      </c>
      <c r="I128" s="147"/>
      <c r="L128" s="33"/>
      <c r="M128" s="148"/>
      <c r="T128" s="54"/>
      <c r="AT128" s="18" t="s">
        <v>1254</v>
      </c>
      <c r="AU128" s="18" t="s">
        <v>79</v>
      </c>
    </row>
    <row r="129" spans="2:65" s="1" customFormat="1" ht="16.5" customHeight="1">
      <c r="B129" s="33"/>
      <c r="C129" s="132" t="s">
        <v>204</v>
      </c>
      <c r="D129" s="132" t="s">
        <v>162</v>
      </c>
      <c r="E129" s="133" t="s">
        <v>1285</v>
      </c>
      <c r="F129" s="134" t="s">
        <v>1286</v>
      </c>
      <c r="G129" s="135" t="s">
        <v>187</v>
      </c>
      <c r="H129" s="136">
        <v>185.53</v>
      </c>
      <c r="I129" s="137"/>
      <c r="J129" s="138">
        <f>ROUND(I129*H129,2)</f>
        <v>0</v>
      </c>
      <c r="K129" s="134" t="s">
        <v>1251</v>
      </c>
      <c r="L129" s="33"/>
      <c r="M129" s="139" t="s">
        <v>19</v>
      </c>
      <c r="N129" s="140" t="s">
        <v>40</v>
      </c>
      <c r="P129" s="141">
        <f>O129*H129</f>
        <v>0</v>
      </c>
      <c r="Q129" s="141">
        <v>0</v>
      </c>
      <c r="R129" s="141">
        <f>Q129*H129</f>
        <v>0</v>
      </c>
      <c r="S129" s="141">
        <v>0</v>
      </c>
      <c r="T129" s="142">
        <f>S129*H129</f>
        <v>0</v>
      </c>
      <c r="AR129" s="143" t="s">
        <v>167</v>
      </c>
      <c r="AT129" s="143" t="s">
        <v>162</v>
      </c>
      <c r="AU129" s="143" t="s">
        <v>79</v>
      </c>
      <c r="AY129" s="18" t="s">
        <v>160</v>
      </c>
      <c r="BE129" s="144">
        <f>IF(N129="základní",J129,0)</f>
        <v>0</v>
      </c>
      <c r="BF129" s="144">
        <f>IF(N129="snížená",J129,0)</f>
        <v>0</v>
      </c>
      <c r="BG129" s="144">
        <f>IF(N129="zákl. přenesená",J129,0)</f>
        <v>0</v>
      </c>
      <c r="BH129" s="144">
        <f>IF(N129="sníž. přenesená",J129,0)</f>
        <v>0</v>
      </c>
      <c r="BI129" s="144">
        <f>IF(N129="nulová",J129,0)</f>
        <v>0</v>
      </c>
      <c r="BJ129" s="18" t="s">
        <v>77</v>
      </c>
      <c r="BK129" s="144">
        <f>ROUND(I129*H129,2)</f>
        <v>0</v>
      </c>
      <c r="BL129" s="18" t="s">
        <v>167</v>
      </c>
      <c r="BM129" s="143" t="s">
        <v>1954</v>
      </c>
    </row>
    <row r="130" spans="2:65" s="1" customFormat="1" ht="11.25">
      <c r="B130" s="33"/>
      <c r="D130" s="145" t="s">
        <v>169</v>
      </c>
      <c r="F130" s="146" t="s">
        <v>1288</v>
      </c>
      <c r="I130" s="147"/>
      <c r="L130" s="33"/>
      <c r="M130" s="148"/>
      <c r="T130" s="54"/>
      <c r="AT130" s="18" t="s">
        <v>169</v>
      </c>
      <c r="AU130" s="18" t="s">
        <v>79</v>
      </c>
    </row>
    <row r="131" spans="2:65" s="1" customFormat="1" ht="11.25">
      <c r="B131" s="33"/>
      <c r="D131" s="193" t="s">
        <v>1254</v>
      </c>
      <c r="F131" s="194" t="s">
        <v>1289</v>
      </c>
      <c r="I131" s="147"/>
      <c r="L131" s="33"/>
      <c r="M131" s="148"/>
      <c r="T131" s="54"/>
      <c r="AT131" s="18" t="s">
        <v>1254</v>
      </c>
      <c r="AU131" s="18" t="s">
        <v>79</v>
      </c>
    </row>
    <row r="132" spans="2:65" s="15" customFormat="1" ht="11.25">
      <c r="B132" s="180"/>
      <c r="D132" s="145" t="s">
        <v>171</v>
      </c>
      <c r="E132" s="181" t="s">
        <v>19</v>
      </c>
      <c r="F132" s="182" t="s">
        <v>1955</v>
      </c>
      <c r="H132" s="181" t="s">
        <v>19</v>
      </c>
      <c r="I132" s="183"/>
      <c r="L132" s="180"/>
      <c r="M132" s="184"/>
      <c r="T132" s="185"/>
      <c r="AT132" s="181" t="s">
        <v>171</v>
      </c>
      <c r="AU132" s="181" t="s">
        <v>79</v>
      </c>
      <c r="AV132" s="15" t="s">
        <v>77</v>
      </c>
      <c r="AW132" s="15" t="s">
        <v>31</v>
      </c>
      <c r="AX132" s="15" t="s">
        <v>69</v>
      </c>
      <c r="AY132" s="181" t="s">
        <v>160</v>
      </c>
    </row>
    <row r="133" spans="2:65" s="12" customFormat="1" ht="11.25">
      <c r="B133" s="149"/>
      <c r="D133" s="145" t="s">
        <v>171</v>
      </c>
      <c r="E133" s="150" t="s">
        <v>19</v>
      </c>
      <c r="F133" s="151" t="s">
        <v>1956</v>
      </c>
      <c r="H133" s="152">
        <v>120.53</v>
      </c>
      <c r="I133" s="153"/>
      <c r="L133" s="149"/>
      <c r="M133" s="154"/>
      <c r="T133" s="155"/>
      <c r="AT133" s="150" t="s">
        <v>171</v>
      </c>
      <c r="AU133" s="150" t="s">
        <v>79</v>
      </c>
      <c r="AV133" s="12" t="s">
        <v>79</v>
      </c>
      <c r="AW133" s="12" t="s">
        <v>31</v>
      </c>
      <c r="AX133" s="12" t="s">
        <v>69</v>
      </c>
      <c r="AY133" s="150" t="s">
        <v>160</v>
      </c>
    </row>
    <row r="134" spans="2:65" s="15" customFormat="1" ht="11.25">
      <c r="B134" s="180"/>
      <c r="D134" s="145" t="s">
        <v>171</v>
      </c>
      <c r="E134" s="181" t="s">
        <v>19</v>
      </c>
      <c r="F134" s="182" t="s">
        <v>1292</v>
      </c>
      <c r="H134" s="181" t="s">
        <v>19</v>
      </c>
      <c r="I134" s="183"/>
      <c r="L134" s="180"/>
      <c r="M134" s="184"/>
      <c r="T134" s="185"/>
      <c r="AT134" s="181" t="s">
        <v>171</v>
      </c>
      <c r="AU134" s="181" t="s">
        <v>79</v>
      </c>
      <c r="AV134" s="15" t="s">
        <v>77</v>
      </c>
      <c r="AW134" s="15" t="s">
        <v>31</v>
      </c>
      <c r="AX134" s="15" t="s">
        <v>69</v>
      </c>
      <c r="AY134" s="181" t="s">
        <v>160</v>
      </c>
    </row>
    <row r="135" spans="2:65" s="12" customFormat="1" ht="11.25">
      <c r="B135" s="149"/>
      <c r="D135" s="145" t="s">
        <v>171</v>
      </c>
      <c r="E135" s="150" t="s">
        <v>19</v>
      </c>
      <c r="F135" s="151" t="s">
        <v>1957</v>
      </c>
      <c r="H135" s="152">
        <v>65</v>
      </c>
      <c r="I135" s="153"/>
      <c r="L135" s="149"/>
      <c r="M135" s="154"/>
      <c r="T135" s="155"/>
      <c r="AT135" s="150" t="s">
        <v>171</v>
      </c>
      <c r="AU135" s="150" t="s">
        <v>79</v>
      </c>
      <c r="AV135" s="12" t="s">
        <v>79</v>
      </c>
      <c r="AW135" s="12" t="s">
        <v>31</v>
      </c>
      <c r="AX135" s="12" t="s">
        <v>69</v>
      </c>
      <c r="AY135" s="150" t="s">
        <v>160</v>
      </c>
    </row>
    <row r="136" spans="2:65" s="13" customFormat="1" ht="11.25">
      <c r="B136" s="156"/>
      <c r="D136" s="145" t="s">
        <v>171</v>
      </c>
      <c r="E136" s="157" t="s">
        <v>19</v>
      </c>
      <c r="F136" s="158" t="s">
        <v>184</v>
      </c>
      <c r="H136" s="159">
        <v>185.53</v>
      </c>
      <c r="I136" s="160"/>
      <c r="L136" s="156"/>
      <c r="M136" s="161"/>
      <c r="T136" s="162"/>
      <c r="AT136" s="157" t="s">
        <v>171</v>
      </c>
      <c r="AU136" s="157" t="s">
        <v>79</v>
      </c>
      <c r="AV136" s="13" t="s">
        <v>167</v>
      </c>
      <c r="AW136" s="13" t="s">
        <v>31</v>
      </c>
      <c r="AX136" s="13" t="s">
        <v>77</v>
      </c>
      <c r="AY136" s="157" t="s">
        <v>160</v>
      </c>
    </row>
    <row r="137" spans="2:65" s="1" customFormat="1" ht="16.5" customHeight="1">
      <c r="B137" s="33"/>
      <c r="C137" s="132" t="s">
        <v>211</v>
      </c>
      <c r="D137" s="132" t="s">
        <v>162</v>
      </c>
      <c r="E137" s="133" t="s">
        <v>1294</v>
      </c>
      <c r="F137" s="134" t="s">
        <v>1295</v>
      </c>
      <c r="G137" s="135" t="s">
        <v>165</v>
      </c>
      <c r="H137" s="136">
        <v>46.65</v>
      </c>
      <c r="I137" s="137"/>
      <c r="J137" s="138">
        <f>ROUND(I137*H137,2)</f>
        <v>0</v>
      </c>
      <c r="K137" s="134" t="s">
        <v>1251</v>
      </c>
      <c r="L137" s="33"/>
      <c r="M137" s="139" t="s">
        <v>19</v>
      </c>
      <c r="N137" s="140" t="s">
        <v>40</v>
      </c>
      <c r="P137" s="141">
        <f>O137*H137</f>
        <v>0</v>
      </c>
      <c r="Q137" s="141">
        <v>0</v>
      </c>
      <c r="R137" s="141">
        <f>Q137*H137</f>
        <v>0</v>
      </c>
      <c r="S137" s="141">
        <v>0</v>
      </c>
      <c r="T137" s="142">
        <f>S137*H137</f>
        <v>0</v>
      </c>
      <c r="AR137" s="143" t="s">
        <v>167</v>
      </c>
      <c r="AT137" s="143" t="s">
        <v>162</v>
      </c>
      <c r="AU137" s="143" t="s">
        <v>79</v>
      </c>
      <c r="AY137" s="18" t="s">
        <v>160</v>
      </c>
      <c r="BE137" s="144">
        <f>IF(N137="základní",J137,0)</f>
        <v>0</v>
      </c>
      <c r="BF137" s="144">
        <f>IF(N137="snížená",J137,0)</f>
        <v>0</v>
      </c>
      <c r="BG137" s="144">
        <f>IF(N137="zákl. přenesená",J137,0)</f>
        <v>0</v>
      </c>
      <c r="BH137" s="144">
        <f>IF(N137="sníž. přenesená",J137,0)</f>
        <v>0</v>
      </c>
      <c r="BI137" s="144">
        <f>IF(N137="nulová",J137,0)</f>
        <v>0</v>
      </c>
      <c r="BJ137" s="18" t="s">
        <v>77</v>
      </c>
      <c r="BK137" s="144">
        <f>ROUND(I137*H137,2)</f>
        <v>0</v>
      </c>
      <c r="BL137" s="18" t="s">
        <v>167</v>
      </c>
      <c r="BM137" s="143" t="s">
        <v>1958</v>
      </c>
    </row>
    <row r="138" spans="2:65" s="1" customFormat="1" ht="19.5">
      <c r="B138" s="33"/>
      <c r="D138" s="145" t="s">
        <v>169</v>
      </c>
      <c r="F138" s="146" t="s">
        <v>1297</v>
      </c>
      <c r="I138" s="147"/>
      <c r="L138" s="33"/>
      <c r="M138" s="148"/>
      <c r="T138" s="54"/>
      <c r="AT138" s="18" t="s">
        <v>169</v>
      </c>
      <c r="AU138" s="18" t="s">
        <v>79</v>
      </c>
    </row>
    <row r="139" spans="2:65" s="1" customFormat="1" ht="11.25">
      <c r="B139" s="33"/>
      <c r="D139" s="193" t="s">
        <v>1254</v>
      </c>
      <c r="F139" s="194" t="s">
        <v>1298</v>
      </c>
      <c r="I139" s="147"/>
      <c r="L139" s="33"/>
      <c r="M139" s="148"/>
      <c r="T139" s="54"/>
      <c r="AT139" s="18" t="s">
        <v>1254</v>
      </c>
      <c r="AU139" s="18" t="s">
        <v>79</v>
      </c>
    </row>
    <row r="140" spans="2:65" s="15" customFormat="1" ht="11.25">
      <c r="B140" s="180"/>
      <c r="D140" s="145" t="s">
        <v>171</v>
      </c>
      <c r="E140" s="181" t="s">
        <v>19</v>
      </c>
      <c r="F140" s="182" t="s">
        <v>1299</v>
      </c>
      <c r="H140" s="181" t="s">
        <v>19</v>
      </c>
      <c r="I140" s="183"/>
      <c r="L140" s="180"/>
      <c r="M140" s="184"/>
      <c r="T140" s="185"/>
      <c r="AT140" s="181" t="s">
        <v>171</v>
      </c>
      <c r="AU140" s="181" t="s">
        <v>79</v>
      </c>
      <c r="AV140" s="15" t="s">
        <v>77</v>
      </c>
      <c r="AW140" s="15" t="s">
        <v>31</v>
      </c>
      <c r="AX140" s="15" t="s">
        <v>69</v>
      </c>
      <c r="AY140" s="181" t="s">
        <v>160</v>
      </c>
    </row>
    <row r="141" spans="2:65" s="12" customFormat="1" ht="11.25">
      <c r="B141" s="149"/>
      <c r="D141" s="145" t="s">
        <v>171</v>
      </c>
      <c r="E141" s="150" t="s">
        <v>19</v>
      </c>
      <c r="F141" s="151" t="s">
        <v>1959</v>
      </c>
      <c r="H141" s="152">
        <v>30.4</v>
      </c>
      <c r="I141" s="153"/>
      <c r="L141" s="149"/>
      <c r="M141" s="154"/>
      <c r="T141" s="155"/>
      <c r="AT141" s="150" t="s">
        <v>171</v>
      </c>
      <c r="AU141" s="150" t="s">
        <v>79</v>
      </c>
      <c r="AV141" s="12" t="s">
        <v>79</v>
      </c>
      <c r="AW141" s="12" t="s">
        <v>31</v>
      </c>
      <c r="AX141" s="12" t="s">
        <v>69</v>
      </c>
      <c r="AY141" s="150" t="s">
        <v>160</v>
      </c>
    </row>
    <row r="142" spans="2:65" s="15" customFormat="1" ht="11.25">
      <c r="B142" s="180"/>
      <c r="D142" s="145" t="s">
        <v>171</v>
      </c>
      <c r="E142" s="181" t="s">
        <v>19</v>
      </c>
      <c r="F142" s="182" t="s">
        <v>1301</v>
      </c>
      <c r="H142" s="181" t="s">
        <v>19</v>
      </c>
      <c r="I142" s="183"/>
      <c r="L142" s="180"/>
      <c r="M142" s="184"/>
      <c r="T142" s="185"/>
      <c r="AT142" s="181" t="s">
        <v>171</v>
      </c>
      <c r="AU142" s="181" t="s">
        <v>79</v>
      </c>
      <c r="AV142" s="15" t="s">
        <v>77</v>
      </c>
      <c r="AW142" s="15" t="s">
        <v>31</v>
      </c>
      <c r="AX142" s="15" t="s">
        <v>69</v>
      </c>
      <c r="AY142" s="181" t="s">
        <v>160</v>
      </c>
    </row>
    <row r="143" spans="2:65" s="12" customFormat="1" ht="11.25">
      <c r="B143" s="149"/>
      <c r="D143" s="145" t="s">
        <v>171</v>
      </c>
      <c r="E143" s="150" t="s">
        <v>19</v>
      </c>
      <c r="F143" s="151" t="s">
        <v>1952</v>
      </c>
      <c r="H143" s="152">
        <v>16.25</v>
      </c>
      <c r="I143" s="153"/>
      <c r="L143" s="149"/>
      <c r="M143" s="154"/>
      <c r="T143" s="155"/>
      <c r="AT143" s="150" t="s">
        <v>171</v>
      </c>
      <c r="AU143" s="150" t="s">
        <v>79</v>
      </c>
      <c r="AV143" s="12" t="s">
        <v>79</v>
      </c>
      <c r="AW143" s="12" t="s">
        <v>31</v>
      </c>
      <c r="AX143" s="12" t="s">
        <v>69</v>
      </c>
      <c r="AY143" s="150" t="s">
        <v>160</v>
      </c>
    </row>
    <row r="144" spans="2:65" s="13" customFormat="1" ht="11.25">
      <c r="B144" s="156"/>
      <c r="D144" s="145" t="s">
        <v>171</v>
      </c>
      <c r="E144" s="157" t="s">
        <v>19</v>
      </c>
      <c r="F144" s="158" t="s">
        <v>184</v>
      </c>
      <c r="H144" s="159">
        <v>46.65</v>
      </c>
      <c r="I144" s="160"/>
      <c r="L144" s="156"/>
      <c r="M144" s="161"/>
      <c r="T144" s="162"/>
      <c r="AT144" s="157" t="s">
        <v>171</v>
      </c>
      <c r="AU144" s="157" t="s">
        <v>79</v>
      </c>
      <c r="AV144" s="13" t="s">
        <v>167</v>
      </c>
      <c r="AW144" s="13" t="s">
        <v>31</v>
      </c>
      <c r="AX144" s="13" t="s">
        <v>77</v>
      </c>
      <c r="AY144" s="157" t="s">
        <v>160</v>
      </c>
    </row>
    <row r="145" spans="2:65" s="1" customFormat="1" ht="16.5" customHeight="1">
      <c r="B145" s="33"/>
      <c r="C145" s="132" t="s">
        <v>216</v>
      </c>
      <c r="D145" s="132" t="s">
        <v>162</v>
      </c>
      <c r="E145" s="133" t="s">
        <v>1302</v>
      </c>
      <c r="F145" s="134" t="s">
        <v>1303</v>
      </c>
      <c r="G145" s="135" t="s">
        <v>165</v>
      </c>
      <c r="H145" s="136">
        <v>46.65</v>
      </c>
      <c r="I145" s="137"/>
      <c r="J145" s="138">
        <f>ROUND(I145*H145,2)</f>
        <v>0</v>
      </c>
      <c r="K145" s="134" t="s">
        <v>1251</v>
      </c>
      <c r="L145" s="33"/>
      <c r="M145" s="139" t="s">
        <v>19</v>
      </c>
      <c r="N145" s="140" t="s">
        <v>40</v>
      </c>
      <c r="P145" s="141">
        <f>O145*H145</f>
        <v>0</v>
      </c>
      <c r="Q145" s="141">
        <v>0</v>
      </c>
      <c r="R145" s="141">
        <f>Q145*H145</f>
        <v>0</v>
      </c>
      <c r="S145" s="141">
        <v>0</v>
      </c>
      <c r="T145" s="142">
        <f>S145*H145</f>
        <v>0</v>
      </c>
      <c r="AR145" s="143" t="s">
        <v>167</v>
      </c>
      <c r="AT145" s="143" t="s">
        <v>162</v>
      </c>
      <c r="AU145" s="143" t="s">
        <v>79</v>
      </c>
      <c r="AY145" s="18" t="s">
        <v>160</v>
      </c>
      <c r="BE145" s="144">
        <f>IF(N145="základní",J145,0)</f>
        <v>0</v>
      </c>
      <c r="BF145" s="144">
        <f>IF(N145="snížená",J145,0)</f>
        <v>0</v>
      </c>
      <c r="BG145" s="144">
        <f>IF(N145="zákl. přenesená",J145,0)</f>
        <v>0</v>
      </c>
      <c r="BH145" s="144">
        <f>IF(N145="sníž. přenesená",J145,0)</f>
        <v>0</v>
      </c>
      <c r="BI145" s="144">
        <f>IF(N145="nulová",J145,0)</f>
        <v>0</v>
      </c>
      <c r="BJ145" s="18" t="s">
        <v>77</v>
      </c>
      <c r="BK145" s="144">
        <f>ROUND(I145*H145,2)</f>
        <v>0</v>
      </c>
      <c r="BL145" s="18" t="s">
        <v>167</v>
      </c>
      <c r="BM145" s="143" t="s">
        <v>1960</v>
      </c>
    </row>
    <row r="146" spans="2:65" s="1" customFormat="1" ht="11.25">
      <c r="B146" s="33"/>
      <c r="D146" s="145" t="s">
        <v>169</v>
      </c>
      <c r="F146" s="146" t="s">
        <v>1305</v>
      </c>
      <c r="I146" s="147"/>
      <c r="L146" s="33"/>
      <c r="M146" s="148"/>
      <c r="T146" s="54"/>
      <c r="AT146" s="18" t="s">
        <v>169</v>
      </c>
      <c r="AU146" s="18" t="s">
        <v>79</v>
      </c>
    </row>
    <row r="147" spans="2:65" s="1" customFormat="1" ht="11.25">
      <c r="B147" s="33"/>
      <c r="D147" s="193" t="s">
        <v>1254</v>
      </c>
      <c r="F147" s="194" t="s">
        <v>1306</v>
      </c>
      <c r="I147" s="147"/>
      <c r="L147" s="33"/>
      <c r="M147" s="148"/>
      <c r="T147" s="54"/>
      <c r="AT147" s="18" t="s">
        <v>1254</v>
      </c>
      <c r="AU147" s="18" t="s">
        <v>79</v>
      </c>
    </row>
    <row r="148" spans="2:65" s="15" customFormat="1" ht="11.25">
      <c r="B148" s="180"/>
      <c r="D148" s="145" t="s">
        <v>171</v>
      </c>
      <c r="E148" s="181" t="s">
        <v>19</v>
      </c>
      <c r="F148" s="182" t="s">
        <v>1307</v>
      </c>
      <c r="H148" s="181" t="s">
        <v>19</v>
      </c>
      <c r="I148" s="183"/>
      <c r="L148" s="180"/>
      <c r="M148" s="184"/>
      <c r="T148" s="185"/>
      <c r="AT148" s="181" t="s">
        <v>171</v>
      </c>
      <c r="AU148" s="181" t="s">
        <v>79</v>
      </c>
      <c r="AV148" s="15" t="s">
        <v>77</v>
      </c>
      <c r="AW148" s="15" t="s">
        <v>31</v>
      </c>
      <c r="AX148" s="15" t="s">
        <v>69</v>
      </c>
      <c r="AY148" s="181" t="s">
        <v>160</v>
      </c>
    </row>
    <row r="149" spans="2:65" s="12" customFormat="1" ht="11.25">
      <c r="B149" s="149"/>
      <c r="D149" s="145" t="s">
        <v>171</v>
      </c>
      <c r="E149" s="150" t="s">
        <v>19</v>
      </c>
      <c r="F149" s="151" t="s">
        <v>1961</v>
      </c>
      <c r="H149" s="152">
        <v>46.65</v>
      </c>
      <c r="I149" s="153"/>
      <c r="L149" s="149"/>
      <c r="M149" s="154"/>
      <c r="T149" s="155"/>
      <c r="AT149" s="150" t="s">
        <v>171</v>
      </c>
      <c r="AU149" s="150" t="s">
        <v>79</v>
      </c>
      <c r="AV149" s="12" t="s">
        <v>79</v>
      </c>
      <c r="AW149" s="12" t="s">
        <v>31</v>
      </c>
      <c r="AX149" s="12" t="s">
        <v>77</v>
      </c>
      <c r="AY149" s="150" t="s">
        <v>160</v>
      </c>
    </row>
    <row r="150" spans="2:65" s="1" customFormat="1" ht="16.5" customHeight="1">
      <c r="B150" s="33"/>
      <c r="C150" s="163" t="s">
        <v>221</v>
      </c>
      <c r="D150" s="163" t="s">
        <v>200</v>
      </c>
      <c r="E150" s="164" t="s">
        <v>1309</v>
      </c>
      <c r="F150" s="165" t="s">
        <v>1310</v>
      </c>
      <c r="G150" s="166" t="s">
        <v>233</v>
      </c>
      <c r="H150" s="167">
        <v>97.965000000000003</v>
      </c>
      <c r="I150" s="168"/>
      <c r="J150" s="169">
        <f>ROUND(I150*H150,2)</f>
        <v>0</v>
      </c>
      <c r="K150" s="165" t="s">
        <v>1251</v>
      </c>
      <c r="L150" s="170"/>
      <c r="M150" s="171" t="s">
        <v>19</v>
      </c>
      <c r="N150" s="172" t="s">
        <v>40</v>
      </c>
      <c r="P150" s="141">
        <f>O150*H150</f>
        <v>0</v>
      </c>
      <c r="Q150" s="141">
        <v>1</v>
      </c>
      <c r="R150" s="141">
        <f>Q150*H150</f>
        <v>97.965000000000003</v>
      </c>
      <c r="S150" s="141">
        <v>0</v>
      </c>
      <c r="T150" s="142">
        <f>S150*H150</f>
        <v>0</v>
      </c>
      <c r="AR150" s="143" t="s">
        <v>204</v>
      </c>
      <c r="AT150" s="143" t="s">
        <v>200</v>
      </c>
      <c r="AU150" s="143" t="s">
        <v>79</v>
      </c>
      <c r="AY150" s="18" t="s">
        <v>160</v>
      </c>
      <c r="BE150" s="144">
        <f>IF(N150="základní",J150,0)</f>
        <v>0</v>
      </c>
      <c r="BF150" s="144">
        <f>IF(N150="snížená",J150,0)</f>
        <v>0</v>
      </c>
      <c r="BG150" s="144">
        <f>IF(N150="zákl. přenesená",J150,0)</f>
        <v>0</v>
      </c>
      <c r="BH150" s="144">
        <f>IF(N150="sníž. přenesená",J150,0)</f>
        <v>0</v>
      </c>
      <c r="BI150" s="144">
        <f>IF(N150="nulová",J150,0)</f>
        <v>0</v>
      </c>
      <c r="BJ150" s="18" t="s">
        <v>77</v>
      </c>
      <c r="BK150" s="144">
        <f>ROUND(I150*H150,2)</f>
        <v>0</v>
      </c>
      <c r="BL150" s="18" t="s">
        <v>167</v>
      </c>
      <c r="BM150" s="143" t="s">
        <v>1962</v>
      </c>
    </row>
    <row r="151" spans="2:65" s="1" customFormat="1" ht="11.25">
      <c r="B151" s="33"/>
      <c r="D151" s="145" t="s">
        <v>169</v>
      </c>
      <c r="F151" s="146" t="s">
        <v>1310</v>
      </c>
      <c r="I151" s="147"/>
      <c r="L151" s="33"/>
      <c r="M151" s="148"/>
      <c r="T151" s="54"/>
      <c r="AT151" s="18" t="s">
        <v>169</v>
      </c>
      <c r="AU151" s="18" t="s">
        <v>79</v>
      </c>
    </row>
    <row r="152" spans="2:65" s="12" customFormat="1" ht="11.25">
      <c r="B152" s="149"/>
      <c r="D152" s="145" t="s">
        <v>171</v>
      </c>
      <c r="E152" s="150" t="s">
        <v>19</v>
      </c>
      <c r="F152" s="151" t="s">
        <v>1963</v>
      </c>
      <c r="H152" s="152">
        <v>97.965000000000003</v>
      </c>
      <c r="I152" s="153"/>
      <c r="L152" s="149"/>
      <c r="M152" s="154"/>
      <c r="T152" s="155"/>
      <c r="AT152" s="150" t="s">
        <v>171</v>
      </c>
      <c r="AU152" s="150" t="s">
        <v>79</v>
      </c>
      <c r="AV152" s="12" t="s">
        <v>79</v>
      </c>
      <c r="AW152" s="12" t="s">
        <v>31</v>
      </c>
      <c r="AX152" s="12" t="s">
        <v>77</v>
      </c>
      <c r="AY152" s="150" t="s">
        <v>160</v>
      </c>
    </row>
    <row r="153" spans="2:65" s="1" customFormat="1" ht="16.5" customHeight="1">
      <c r="B153" s="33"/>
      <c r="C153" s="132" t="s">
        <v>8</v>
      </c>
      <c r="D153" s="132" t="s">
        <v>162</v>
      </c>
      <c r="E153" s="133" t="s">
        <v>1313</v>
      </c>
      <c r="F153" s="134" t="s">
        <v>1314</v>
      </c>
      <c r="G153" s="135" t="s">
        <v>187</v>
      </c>
      <c r="H153" s="136">
        <v>151.5</v>
      </c>
      <c r="I153" s="137"/>
      <c r="J153" s="138">
        <f>ROUND(I153*H153,2)</f>
        <v>0</v>
      </c>
      <c r="K153" s="134" t="s">
        <v>1251</v>
      </c>
      <c r="L153" s="33"/>
      <c r="M153" s="139" t="s">
        <v>19</v>
      </c>
      <c r="N153" s="140" t="s">
        <v>40</v>
      </c>
      <c r="P153" s="141">
        <f>O153*H153</f>
        <v>0</v>
      </c>
      <c r="Q153" s="141">
        <v>0</v>
      </c>
      <c r="R153" s="141">
        <f>Q153*H153</f>
        <v>0</v>
      </c>
      <c r="S153" s="141">
        <v>0</v>
      </c>
      <c r="T153" s="142">
        <f>S153*H153</f>
        <v>0</v>
      </c>
      <c r="AR153" s="143" t="s">
        <v>167</v>
      </c>
      <c r="AT153" s="143" t="s">
        <v>162</v>
      </c>
      <c r="AU153" s="143" t="s">
        <v>79</v>
      </c>
      <c r="AY153" s="18" t="s">
        <v>160</v>
      </c>
      <c r="BE153" s="144">
        <f>IF(N153="základní",J153,0)</f>
        <v>0</v>
      </c>
      <c r="BF153" s="144">
        <f>IF(N153="snížená",J153,0)</f>
        <v>0</v>
      </c>
      <c r="BG153" s="144">
        <f>IF(N153="zákl. přenesená",J153,0)</f>
        <v>0</v>
      </c>
      <c r="BH153" s="144">
        <f>IF(N153="sníž. přenesená",J153,0)</f>
        <v>0</v>
      </c>
      <c r="BI153" s="144">
        <f>IF(N153="nulová",J153,0)</f>
        <v>0</v>
      </c>
      <c r="BJ153" s="18" t="s">
        <v>77</v>
      </c>
      <c r="BK153" s="144">
        <f>ROUND(I153*H153,2)</f>
        <v>0</v>
      </c>
      <c r="BL153" s="18" t="s">
        <v>167</v>
      </c>
      <c r="BM153" s="143" t="s">
        <v>1964</v>
      </c>
    </row>
    <row r="154" spans="2:65" s="1" customFormat="1" ht="19.5">
      <c r="B154" s="33"/>
      <c r="D154" s="145" t="s">
        <v>169</v>
      </c>
      <c r="F154" s="146" t="s">
        <v>1316</v>
      </c>
      <c r="I154" s="147"/>
      <c r="L154" s="33"/>
      <c r="M154" s="148"/>
      <c r="T154" s="54"/>
      <c r="AT154" s="18" t="s">
        <v>169</v>
      </c>
      <c r="AU154" s="18" t="s">
        <v>79</v>
      </c>
    </row>
    <row r="155" spans="2:65" s="1" customFormat="1" ht="11.25">
      <c r="B155" s="33"/>
      <c r="D155" s="193" t="s">
        <v>1254</v>
      </c>
      <c r="F155" s="194" t="s">
        <v>1317</v>
      </c>
      <c r="I155" s="147"/>
      <c r="L155" s="33"/>
      <c r="M155" s="148"/>
      <c r="T155" s="54"/>
      <c r="AT155" s="18" t="s">
        <v>1254</v>
      </c>
      <c r="AU155" s="18" t="s">
        <v>79</v>
      </c>
    </row>
    <row r="156" spans="2:65" s="15" customFormat="1" ht="11.25">
      <c r="B156" s="180"/>
      <c r="D156" s="145" t="s">
        <v>171</v>
      </c>
      <c r="E156" s="181" t="s">
        <v>19</v>
      </c>
      <c r="F156" s="182" t="s">
        <v>1318</v>
      </c>
      <c r="H156" s="181" t="s">
        <v>19</v>
      </c>
      <c r="I156" s="183"/>
      <c r="L156" s="180"/>
      <c r="M156" s="184"/>
      <c r="T156" s="185"/>
      <c r="AT156" s="181" t="s">
        <v>171</v>
      </c>
      <c r="AU156" s="181" t="s">
        <v>79</v>
      </c>
      <c r="AV156" s="15" t="s">
        <v>77</v>
      </c>
      <c r="AW156" s="15" t="s">
        <v>31</v>
      </c>
      <c r="AX156" s="15" t="s">
        <v>69</v>
      </c>
      <c r="AY156" s="181" t="s">
        <v>160</v>
      </c>
    </row>
    <row r="157" spans="2:65" s="12" customFormat="1" ht="11.25">
      <c r="B157" s="149"/>
      <c r="D157" s="145" t="s">
        <v>171</v>
      </c>
      <c r="E157" s="150" t="s">
        <v>19</v>
      </c>
      <c r="F157" s="151" t="s">
        <v>1965</v>
      </c>
      <c r="H157" s="152">
        <v>151.5</v>
      </c>
      <c r="I157" s="153"/>
      <c r="L157" s="149"/>
      <c r="M157" s="154"/>
      <c r="T157" s="155"/>
      <c r="AT157" s="150" t="s">
        <v>171</v>
      </c>
      <c r="AU157" s="150" t="s">
        <v>79</v>
      </c>
      <c r="AV157" s="12" t="s">
        <v>79</v>
      </c>
      <c r="AW157" s="12" t="s">
        <v>31</v>
      </c>
      <c r="AX157" s="12" t="s">
        <v>77</v>
      </c>
      <c r="AY157" s="150" t="s">
        <v>160</v>
      </c>
    </row>
    <row r="158" spans="2:65" s="1" customFormat="1" ht="16.5" customHeight="1">
      <c r="B158" s="33"/>
      <c r="C158" s="132" t="s">
        <v>238</v>
      </c>
      <c r="D158" s="132" t="s">
        <v>162</v>
      </c>
      <c r="E158" s="133" t="s">
        <v>1320</v>
      </c>
      <c r="F158" s="134" t="s">
        <v>1321</v>
      </c>
      <c r="G158" s="135" t="s">
        <v>187</v>
      </c>
      <c r="H158" s="136">
        <v>151.5</v>
      </c>
      <c r="I158" s="137"/>
      <c r="J158" s="138">
        <f>ROUND(I158*H158,2)</f>
        <v>0</v>
      </c>
      <c r="K158" s="134" t="s">
        <v>1251</v>
      </c>
      <c r="L158" s="33"/>
      <c r="M158" s="139" t="s">
        <v>19</v>
      </c>
      <c r="N158" s="140" t="s">
        <v>40</v>
      </c>
      <c r="P158" s="141">
        <f>O158*H158</f>
        <v>0</v>
      </c>
      <c r="Q158" s="141">
        <v>3.9699999999999996E-3</v>
      </c>
      <c r="R158" s="141">
        <f>Q158*H158</f>
        <v>0.60145499999999996</v>
      </c>
      <c r="S158" s="141">
        <v>0</v>
      </c>
      <c r="T158" s="142">
        <f>S158*H158</f>
        <v>0</v>
      </c>
      <c r="AR158" s="143" t="s">
        <v>167</v>
      </c>
      <c r="AT158" s="143" t="s">
        <v>162</v>
      </c>
      <c r="AU158" s="143" t="s">
        <v>79</v>
      </c>
      <c r="AY158" s="18" t="s">
        <v>160</v>
      </c>
      <c r="BE158" s="144">
        <f>IF(N158="základní",J158,0)</f>
        <v>0</v>
      </c>
      <c r="BF158" s="144">
        <f>IF(N158="snížená",J158,0)</f>
        <v>0</v>
      </c>
      <c r="BG158" s="144">
        <f>IF(N158="zákl. přenesená",J158,0)</f>
        <v>0</v>
      </c>
      <c r="BH158" s="144">
        <f>IF(N158="sníž. přenesená",J158,0)</f>
        <v>0</v>
      </c>
      <c r="BI158" s="144">
        <f>IF(N158="nulová",J158,0)</f>
        <v>0</v>
      </c>
      <c r="BJ158" s="18" t="s">
        <v>77</v>
      </c>
      <c r="BK158" s="144">
        <f>ROUND(I158*H158,2)</f>
        <v>0</v>
      </c>
      <c r="BL158" s="18" t="s">
        <v>167</v>
      </c>
      <c r="BM158" s="143" t="s">
        <v>1966</v>
      </c>
    </row>
    <row r="159" spans="2:65" s="1" customFormat="1" ht="11.25">
      <c r="B159" s="33"/>
      <c r="D159" s="145" t="s">
        <v>169</v>
      </c>
      <c r="F159" s="146" t="s">
        <v>1321</v>
      </c>
      <c r="I159" s="147"/>
      <c r="L159" s="33"/>
      <c r="M159" s="148"/>
      <c r="T159" s="54"/>
      <c r="AT159" s="18" t="s">
        <v>169</v>
      </c>
      <c r="AU159" s="18" t="s">
        <v>79</v>
      </c>
    </row>
    <row r="160" spans="2:65" s="1" customFormat="1" ht="11.25">
      <c r="B160" s="33"/>
      <c r="D160" s="193" t="s">
        <v>1254</v>
      </c>
      <c r="F160" s="194" t="s">
        <v>1323</v>
      </c>
      <c r="I160" s="147"/>
      <c r="L160" s="33"/>
      <c r="M160" s="148"/>
      <c r="T160" s="54"/>
      <c r="AT160" s="18" t="s">
        <v>1254</v>
      </c>
      <c r="AU160" s="18" t="s">
        <v>79</v>
      </c>
    </row>
    <row r="161" spans="2:65" s="1" customFormat="1" ht="16.5" customHeight="1">
      <c r="B161" s="33"/>
      <c r="C161" s="163" t="s">
        <v>245</v>
      </c>
      <c r="D161" s="163" t="s">
        <v>200</v>
      </c>
      <c r="E161" s="164" t="s">
        <v>1324</v>
      </c>
      <c r="F161" s="165" t="s">
        <v>202</v>
      </c>
      <c r="G161" s="166" t="s">
        <v>203</v>
      </c>
      <c r="H161" s="167">
        <v>3.7879999999999998</v>
      </c>
      <c r="I161" s="168"/>
      <c r="J161" s="169">
        <f>ROUND(I161*H161,2)</f>
        <v>0</v>
      </c>
      <c r="K161" s="165" t="s">
        <v>1251</v>
      </c>
      <c r="L161" s="170"/>
      <c r="M161" s="171" t="s">
        <v>19</v>
      </c>
      <c r="N161" s="172" t="s">
        <v>40</v>
      </c>
      <c r="P161" s="141">
        <f>O161*H161</f>
        <v>0</v>
      </c>
      <c r="Q161" s="141">
        <v>1E-3</v>
      </c>
      <c r="R161" s="141">
        <f>Q161*H161</f>
        <v>3.7879999999999997E-3</v>
      </c>
      <c r="S161" s="141">
        <v>0</v>
      </c>
      <c r="T161" s="142">
        <f>S161*H161</f>
        <v>0</v>
      </c>
      <c r="AR161" s="143" t="s">
        <v>204</v>
      </c>
      <c r="AT161" s="143" t="s">
        <v>200</v>
      </c>
      <c r="AU161" s="143" t="s">
        <v>79</v>
      </c>
      <c r="AY161" s="18" t="s">
        <v>160</v>
      </c>
      <c r="BE161" s="144">
        <f>IF(N161="základní",J161,0)</f>
        <v>0</v>
      </c>
      <c r="BF161" s="144">
        <f>IF(N161="snížená",J161,0)</f>
        <v>0</v>
      </c>
      <c r="BG161" s="144">
        <f>IF(N161="zákl. přenesená",J161,0)</f>
        <v>0</v>
      </c>
      <c r="BH161" s="144">
        <f>IF(N161="sníž. přenesená",J161,0)</f>
        <v>0</v>
      </c>
      <c r="BI161" s="144">
        <f>IF(N161="nulová",J161,0)</f>
        <v>0</v>
      </c>
      <c r="BJ161" s="18" t="s">
        <v>77</v>
      </c>
      <c r="BK161" s="144">
        <f>ROUND(I161*H161,2)</f>
        <v>0</v>
      </c>
      <c r="BL161" s="18" t="s">
        <v>167</v>
      </c>
      <c r="BM161" s="143" t="s">
        <v>1967</v>
      </c>
    </row>
    <row r="162" spans="2:65" s="1" customFormat="1" ht="11.25">
      <c r="B162" s="33"/>
      <c r="D162" s="145" t="s">
        <v>169</v>
      </c>
      <c r="F162" s="146" t="s">
        <v>202</v>
      </c>
      <c r="I162" s="147"/>
      <c r="L162" s="33"/>
      <c r="M162" s="148"/>
      <c r="T162" s="54"/>
      <c r="AT162" s="18" t="s">
        <v>169</v>
      </c>
      <c r="AU162" s="18" t="s">
        <v>79</v>
      </c>
    </row>
    <row r="163" spans="2:65" s="12" customFormat="1" ht="11.25">
      <c r="B163" s="149"/>
      <c r="D163" s="145" t="s">
        <v>171</v>
      </c>
      <c r="E163" s="150" t="s">
        <v>19</v>
      </c>
      <c r="F163" s="151" t="s">
        <v>1968</v>
      </c>
      <c r="H163" s="152">
        <v>3.7879999999999998</v>
      </c>
      <c r="I163" s="153"/>
      <c r="L163" s="149"/>
      <c r="M163" s="154"/>
      <c r="T163" s="155"/>
      <c r="AT163" s="150" t="s">
        <v>171</v>
      </c>
      <c r="AU163" s="150" t="s">
        <v>79</v>
      </c>
      <c r="AV163" s="12" t="s">
        <v>79</v>
      </c>
      <c r="AW163" s="12" t="s">
        <v>31</v>
      </c>
      <c r="AX163" s="12" t="s">
        <v>77</v>
      </c>
      <c r="AY163" s="150" t="s">
        <v>160</v>
      </c>
    </row>
    <row r="164" spans="2:65" s="1" customFormat="1" ht="16.5" customHeight="1">
      <c r="B164" s="33"/>
      <c r="C164" s="132" t="s">
        <v>253</v>
      </c>
      <c r="D164" s="132" t="s">
        <v>162</v>
      </c>
      <c r="E164" s="133" t="s">
        <v>1327</v>
      </c>
      <c r="F164" s="134" t="s">
        <v>1328</v>
      </c>
      <c r="G164" s="135" t="s">
        <v>187</v>
      </c>
      <c r="H164" s="136">
        <v>151.5</v>
      </c>
      <c r="I164" s="137"/>
      <c r="J164" s="138">
        <f>ROUND(I164*H164,2)</f>
        <v>0</v>
      </c>
      <c r="K164" s="134" t="s">
        <v>1251</v>
      </c>
      <c r="L164" s="33"/>
      <c r="M164" s="139" t="s">
        <v>19</v>
      </c>
      <c r="N164" s="140" t="s">
        <v>40</v>
      </c>
      <c r="P164" s="141">
        <f>O164*H164</f>
        <v>0</v>
      </c>
      <c r="Q164" s="141">
        <v>0</v>
      </c>
      <c r="R164" s="141">
        <f>Q164*H164</f>
        <v>0</v>
      </c>
      <c r="S164" s="141">
        <v>0</v>
      </c>
      <c r="T164" s="142">
        <f>S164*H164</f>
        <v>0</v>
      </c>
      <c r="AR164" s="143" t="s">
        <v>167</v>
      </c>
      <c r="AT164" s="143" t="s">
        <v>162</v>
      </c>
      <c r="AU164" s="143" t="s">
        <v>79</v>
      </c>
      <c r="AY164" s="18" t="s">
        <v>160</v>
      </c>
      <c r="BE164" s="144">
        <f>IF(N164="základní",J164,0)</f>
        <v>0</v>
      </c>
      <c r="BF164" s="144">
        <f>IF(N164="snížená",J164,0)</f>
        <v>0</v>
      </c>
      <c r="BG164" s="144">
        <f>IF(N164="zákl. přenesená",J164,0)</f>
        <v>0</v>
      </c>
      <c r="BH164" s="144">
        <f>IF(N164="sníž. přenesená",J164,0)</f>
        <v>0</v>
      </c>
      <c r="BI164" s="144">
        <f>IF(N164="nulová",J164,0)</f>
        <v>0</v>
      </c>
      <c r="BJ164" s="18" t="s">
        <v>77</v>
      </c>
      <c r="BK164" s="144">
        <f>ROUND(I164*H164,2)</f>
        <v>0</v>
      </c>
      <c r="BL164" s="18" t="s">
        <v>167</v>
      </c>
      <c r="BM164" s="143" t="s">
        <v>1969</v>
      </c>
    </row>
    <row r="165" spans="2:65" s="1" customFormat="1" ht="11.25">
      <c r="B165" s="33"/>
      <c r="D165" s="145" t="s">
        <v>169</v>
      </c>
      <c r="F165" s="146" t="s">
        <v>1330</v>
      </c>
      <c r="I165" s="147"/>
      <c r="L165" s="33"/>
      <c r="M165" s="148"/>
      <c r="T165" s="54"/>
      <c r="AT165" s="18" t="s">
        <v>169</v>
      </c>
      <c r="AU165" s="18" t="s">
        <v>79</v>
      </c>
    </row>
    <row r="166" spans="2:65" s="1" customFormat="1" ht="11.25">
      <c r="B166" s="33"/>
      <c r="D166" s="193" t="s">
        <v>1254</v>
      </c>
      <c r="F166" s="194" t="s">
        <v>1331</v>
      </c>
      <c r="I166" s="147"/>
      <c r="L166" s="33"/>
      <c r="M166" s="148"/>
      <c r="T166" s="54"/>
      <c r="AT166" s="18" t="s">
        <v>1254</v>
      </c>
      <c r="AU166" s="18" t="s">
        <v>79</v>
      </c>
    </row>
    <row r="167" spans="2:65" s="1" customFormat="1" ht="16.5" customHeight="1">
      <c r="B167" s="33"/>
      <c r="C167" s="132" t="s">
        <v>259</v>
      </c>
      <c r="D167" s="132" t="s">
        <v>162</v>
      </c>
      <c r="E167" s="133" t="s">
        <v>1332</v>
      </c>
      <c r="F167" s="134" t="s">
        <v>1333</v>
      </c>
      <c r="G167" s="135" t="s">
        <v>165</v>
      </c>
      <c r="H167" s="136">
        <v>3.7879999999999998</v>
      </c>
      <c r="I167" s="137"/>
      <c r="J167" s="138">
        <f>ROUND(I167*H167,2)</f>
        <v>0</v>
      </c>
      <c r="K167" s="134" t="s">
        <v>1251</v>
      </c>
      <c r="L167" s="33"/>
      <c r="M167" s="139" t="s">
        <v>19</v>
      </c>
      <c r="N167" s="140" t="s">
        <v>40</v>
      </c>
      <c r="P167" s="141">
        <f>O167*H167</f>
        <v>0</v>
      </c>
      <c r="Q167" s="141">
        <v>0</v>
      </c>
      <c r="R167" s="141">
        <f>Q167*H167</f>
        <v>0</v>
      </c>
      <c r="S167" s="141">
        <v>0</v>
      </c>
      <c r="T167" s="142">
        <f>S167*H167</f>
        <v>0</v>
      </c>
      <c r="AR167" s="143" t="s">
        <v>167</v>
      </c>
      <c r="AT167" s="143" t="s">
        <v>162</v>
      </c>
      <c r="AU167" s="143" t="s">
        <v>79</v>
      </c>
      <c r="AY167" s="18" t="s">
        <v>160</v>
      </c>
      <c r="BE167" s="144">
        <f>IF(N167="základní",J167,0)</f>
        <v>0</v>
      </c>
      <c r="BF167" s="144">
        <f>IF(N167="snížená",J167,0)</f>
        <v>0</v>
      </c>
      <c r="BG167" s="144">
        <f>IF(N167="zákl. přenesená",J167,0)</f>
        <v>0</v>
      </c>
      <c r="BH167" s="144">
        <f>IF(N167="sníž. přenesená",J167,0)</f>
        <v>0</v>
      </c>
      <c r="BI167" s="144">
        <f>IF(N167="nulová",J167,0)</f>
        <v>0</v>
      </c>
      <c r="BJ167" s="18" t="s">
        <v>77</v>
      </c>
      <c r="BK167" s="144">
        <f>ROUND(I167*H167,2)</f>
        <v>0</v>
      </c>
      <c r="BL167" s="18" t="s">
        <v>167</v>
      </c>
      <c r="BM167" s="143" t="s">
        <v>1970</v>
      </c>
    </row>
    <row r="168" spans="2:65" s="1" customFormat="1" ht="11.25">
      <c r="B168" s="33"/>
      <c r="D168" s="145" t="s">
        <v>169</v>
      </c>
      <c r="F168" s="146" t="s">
        <v>1335</v>
      </c>
      <c r="I168" s="147"/>
      <c r="L168" s="33"/>
      <c r="M168" s="148"/>
      <c r="T168" s="54"/>
      <c r="AT168" s="18" t="s">
        <v>169</v>
      </c>
      <c r="AU168" s="18" t="s">
        <v>79</v>
      </c>
    </row>
    <row r="169" spans="2:65" s="1" customFormat="1" ht="11.25">
      <c r="B169" s="33"/>
      <c r="D169" s="193" t="s">
        <v>1254</v>
      </c>
      <c r="F169" s="194" t="s">
        <v>1336</v>
      </c>
      <c r="I169" s="147"/>
      <c r="L169" s="33"/>
      <c r="M169" s="148"/>
      <c r="T169" s="54"/>
      <c r="AT169" s="18" t="s">
        <v>1254</v>
      </c>
      <c r="AU169" s="18" t="s">
        <v>79</v>
      </c>
    </row>
    <row r="170" spans="2:65" s="12" customFormat="1" ht="11.25">
      <c r="B170" s="149"/>
      <c r="D170" s="145" t="s">
        <v>171</v>
      </c>
      <c r="E170" s="150" t="s">
        <v>19</v>
      </c>
      <c r="F170" s="151" t="s">
        <v>1971</v>
      </c>
      <c r="H170" s="152">
        <v>3.7879999999999998</v>
      </c>
      <c r="I170" s="153"/>
      <c r="L170" s="149"/>
      <c r="M170" s="154"/>
      <c r="T170" s="155"/>
      <c r="AT170" s="150" t="s">
        <v>171</v>
      </c>
      <c r="AU170" s="150" t="s">
        <v>79</v>
      </c>
      <c r="AV170" s="12" t="s">
        <v>79</v>
      </c>
      <c r="AW170" s="12" t="s">
        <v>31</v>
      </c>
      <c r="AX170" s="12" t="s">
        <v>77</v>
      </c>
      <c r="AY170" s="150" t="s">
        <v>160</v>
      </c>
    </row>
    <row r="171" spans="2:65" s="11" customFormat="1" ht="22.9" customHeight="1">
      <c r="B171" s="120"/>
      <c r="D171" s="121" t="s">
        <v>68</v>
      </c>
      <c r="E171" s="130" t="s">
        <v>79</v>
      </c>
      <c r="F171" s="130" t="s">
        <v>1338</v>
      </c>
      <c r="I171" s="123"/>
      <c r="J171" s="131">
        <f>BK171</f>
        <v>0</v>
      </c>
      <c r="L171" s="120"/>
      <c r="M171" s="125"/>
      <c r="P171" s="126">
        <f>SUM(P172:P232)</f>
        <v>0</v>
      </c>
      <c r="R171" s="126">
        <f>SUM(R172:R232)</f>
        <v>152.64192578000001</v>
      </c>
      <c r="T171" s="127">
        <f>SUM(T172:T232)</f>
        <v>0</v>
      </c>
      <c r="AR171" s="121" t="s">
        <v>77</v>
      </c>
      <c r="AT171" s="128" t="s">
        <v>68</v>
      </c>
      <c r="AU171" s="128" t="s">
        <v>77</v>
      </c>
      <c r="AY171" s="121" t="s">
        <v>160</v>
      </c>
      <c r="BK171" s="129">
        <f>SUM(BK172:BK232)</f>
        <v>0</v>
      </c>
    </row>
    <row r="172" spans="2:65" s="1" customFormat="1" ht="16.5" customHeight="1">
      <c r="B172" s="33"/>
      <c r="C172" s="132" t="s">
        <v>265</v>
      </c>
      <c r="D172" s="132" t="s">
        <v>162</v>
      </c>
      <c r="E172" s="133" t="s">
        <v>1339</v>
      </c>
      <c r="F172" s="134" t="s">
        <v>1340</v>
      </c>
      <c r="G172" s="135" t="s">
        <v>313</v>
      </c>
      <c r="H172" s="136">
        <v>2</v>
      </c>
      <c r="I172" s="137"/>
      <c r="J172" s="138">
        <f>ROUND(I172*H172,2)</f>
        <v>0</v>
      </c>
      <c r="K172" s="134" t="s">
        <v>1251</v>
      </c>
      <c r="L172" s="33"/>
      <c r="M172" s="139" t="s">
        <v>19</v>
      </c>
      <c r="N172" s="140" t="s">
        <v>40</v>
      </c>
      <c r="P172" s="141">
        <f>O172*H172</f>
        <v>0</v>
      </c>
      <c r="Q172" s="141">
        <v>0.15704000000000001</v>
      </c>
      <c r="R172" s="141">
        <f>Q172*H172</f>
        <v>0.31408000000000003</v>
      </c>
      <c r="S172" s="141">
        <v>0</v>
      </c>
      <c r="T172" s="142">
        <f>S172*H172</f>
        <v>0</v>
      </c>
      <c r="AR172" s="143" t="s">
        <v>167</v>
      </c>
      <c r="AT172" s="143" t="s">
        <v>162</v>
      </c>
      <c r="AU172" s="143" t="s">
        <v>79</v>
      </c>
      <c r="AY172" s="18" t="s">
        <v>160</v>
      </c>
      <c r="BE172" s="144">
        <f>IF(N172="základní",J172,0)</f>
        <v>0</v>
      </c>
      <c r="BF172" s="144">
        <f>IF(N172="snížená",J172,0)</f>
        <v>0</v>
      </c>
      <c r="BG172" s="144">
        <f>IF(N172="zákl. přenesená",J172,0)</f>
        <v>0</v>
      </c>
      <c r="BH172" s="144">
        <f>IF(N172="sníž. přenesená",J172,0)</f>
        <v>0</v>
      </c>
      <c r="BI172" s="144">
        <f>IF(N172="nulová",J172,0)</f>
        <v>0</v>
      </c>
      <c r="BJ172" s="18" t="s">
        <v>77</v>
      </c>
      <c r="BK172" s="144">
        <f>ROUND(I172*H172,2)</f>
        <v>0</v>
      </c>
      <c r="BL172" s="18" t="s">
        <v>167</v>
      </c>
      <c r="BM172" s="143" t="s">
        <v>1972</v>
      </c>
    </row>
    <row r="173" spans="2:65" s="1" customFormat="1" ht="11.25">
      <c r="B173" s="33"/>
      <c r="D173" s="145" t="s">
        <v>169</v>
      </c>
      <c r="F173" s="146" t="s">
        <v>1342</v>
      </c>
      <c r="I173" s="147"/>
      <c r="L173" s="33"/>
      <c r="M173" s="148"/>
      <c r="T173" s="54"/>
      <c r="AT173" s="18" t="s">
        <v>169</v>
      </c>
      <c r="AU173" s="18" t="s">
        <v>79</v>
      </c>
    </row>
    <row r="174" spans="2:65" s="1" customFormat="1" ht="11.25">
      <c r="B174" s="33"/>
      <c r="D174" s="193" t="s">
        <v>1254</v>
      </c>
      <c r="F174" s="194" t="s">
        <v>1343</v>
      </c>
      <c r="I174" s="147"/>
      <c r="L174" s="33"/>
      <c r="M174" s="148"/>
      <c r="T174" s="54"/>
      <c r="AT174" s="18" t="s">
        <v>1254</v>
      </c>
      <c r="AU174" s="18" t="s">
        <v>79</v>
      </c>
    </row>
    <row r="175" spans="2:65" s="1" customFormat="1" ht="21.75" customHeight="1">
      <c r="B175" s="33"/>
      <c r="C175" s="132" t="s">
        <v>273</v>
      </c>
      <c r="D175" s="132" t="s">
        <v>162</v>
      </c>
      <c r="E175" s="133" t="s">
        <v>1344</v>
      </c>
      <c r="F175" s="134" t="s">
        <v>1345</v>
      </c>
      <c r="G175" s="135" t="s">
        <v>298</v>
      </c>
      <c r="H175" s="136">
        <v>19.600000000000001</v>
      </c>
      <c r="I175" s="137"/>
      <c r="J175" s="138">
        <f>ROUND(I175*H175,2)</f>
        <v>0</v>
      </c>
      <c r="K175" s="134" t="s">
        <v>1251</v>
      </c>
      <c r="L175" s="33"/>
      <c r="M175" s="139" t="s">
        <v>19</v>
      </c>
      <c r="N175" s="140" t="s">
        <v>40</v>
      </c>
      <c r="P175" s="141">
        <f>O175*H175</f>
        <v>0</v>
      </c>
      <c r="Q175" s="141">
        <v>1.52477</v>
      </c>
      <c r="R175" s="141">
        <f>Q175*H175</f>
        <v>29.885492000000003</v>
      </c>
      <c r="S175" s="141">
        <v>0</v>
      </c>
      <c r="T175" s="142">
        <f>S175*H175</f>
        <v>0</v>
      </c>
      <c r="AR175" s="143" t="s">
        <v>167</v>
      </c>
      <c r="AT175" s="143" t="s">
        <v>162</v>
      </c>
      <c r="AU175" s="143" t="s">
        <v>79</v>
      </c>
      <c r="AY175" s="18" t="s">
        <v>160</v>
      </c>
      <c r="BE175" s="144">
        <f>IF(N175="základní",J175,0)</f>
        <v>0</v>
      </c>
      <c r="BF175" s="144">
        <f>IF(N175="snížená",J175,0)</f>
        <v>0</v>
      </c>
      <c r="BG175" s="144">
        <f>IF(N175="zákl. přenesená",J175,0)</f>
        <v>0</v>
      </c>
      <c r="BH175" s="144">
        <f>IF(N175="sníž. přenesená",J175,0)</f>
        <v>0</v>
      </c>
      <c r="BI175" s="144">
        <f>IF(N175="nulová",J175,0)</f>
        <v>0</v>
      </c>
      <c r="BJ175" s="18" t="s">
        <v>77</v>
      </c>
      <c r="BK175" s="144">
        <f>ROUND(I175*H175,2)</f>
        <v>0</v>
      </c>
      <c r="BL175" s="18" t="s">
        <v>167</v>
      </c>
      <c r="BM175" s="143" t="s">
        <v>1973</v>
      </c>
    </row>
    <row r="176" spans="2:65" s="1" customFormat="1" ht="11.25">
      <c r="B176" s="33"/>
      <c r="D176" s="145" t="s">
        <v>169</v>
      </c>
      <c r="F176" s="146" t="s">
        <v>1347</v>
      </c>
      <c r="I176" s="147"/>
      <c r="L176" s="33"/>
      <c r="M176" s="148"/>
      <c r="T176" s="54"/>
      <c r="AT176" s="18" t="s">
        <v>169</v>
      </c>
      <c r="AU176" s="18" t="s">
        <v>79</v>
      </c>
    </row>
    <row r="177" spans="2:65" s="1" customFormat="1" ht="11.25">
      <c r="B177" s="33"/>
      <c r="D177" s="193" t="s">
        <v>1254</v>
      </c>
      <c r="F177" s="194" t="s">
        <v>1348</v>
      </c>
      <c r="I177" s="147"/>
      <c r="L177" s="33"/>
      <c r="M177" s="148"/>
      <c r="T177" s="54"/>
      <c r="AT177" s="18" t="s">
        <v>1254</v>
      </c>
      <c r="AU177" s="18" t="s">
        <v>79</v>
      </c>
    </row>
    <row r="178" spans="2:65" s="1" customFormat="1" ht="16.5" customHeight="1">
      <c r="B178" s="33"/>
      <c r="C178" s="132" t="s">
        <v>279</v>
      </c>
      <c r="D178" s="132" t="s">
        <v>162</v>
      </c>
      <c r="E178" s="133" t="s">
        <v>1349</v>
      </c>
      <c r="F178" s="134" t="s">
        <v>1350</v>
      </c>
      <c r="G178" s="135" t="s">
        <v>298</v>
      </c>
      <c r="H178" s="136">
        <v>51</v>
      </c>
      <c r="I178" s="137"/>
      <c r="J178" s="138">
        <f>ROUND(I178*H178,2)</f>
        <v>0</v>
      </c>
      <c r="K178" s="134" t="s">
        <v>1251</v>
      </c>
      <c r="L178" s="33"/>
      <c r="M178" s="139" t="s">
        <v>19</v>
      </c>
      <c r="N178" s="140" t="s">
        <v>40</v>
      </c>
      <c r="P178" s="141">
        <f>O178*H178</f>
        <v>0</v>
      </c>
      <c r="Q178" s="141">
        <v>0</v>
      </c>
      <c r="R178" s="141">
        <f>Q178*H178</f>
        <v>0</v>
      </c>
      <c r="S178" s="141">
        <v>0</v>
      </c>
      <c r="T178" s="142">
        <f>S178*H178</f>
        <v>0</v>
      </c>
      <c r="AR178" s="143" t="s">
        <v>167</v>
      </c>
      <c r="AT178" s="143" t="s">
        <v>162</v>
      </c>
      <c r="AU178" s="143" t="s">
        <v>79</v>
      </c>
      <c r="AY178" s="18" t="s">
        <v>160</v>
      </c>
      <c r="BE178" s="144">
        <f>IF(N178="základní",J178,0)</f>
        <v>0</v>
      </c>
      <c r="BF178" s="144">
        <f>IF(N178="snížená",J178,0)</f>
        <v>0</v>
      </c>
      <c r="BG178" s="144">
        <f>IF(N178="zákl. přenesená",J178,0)</f>
        <v>0</v>
      </c>
      <c r="BH178" s="144">
        <f>IF(N178="sníž. přenesená",J178,0)</f>
        <v>0</v>
      </c>
      <c r="BI178" s="144">
        <f>IF(N178="nulová",J178,0)</f>
        <v>0</v>
      </c>
      <c r="BJ178" s="18" t="s">
        <v>77</v>
      </c>
      <c r="BK178" s="144">
        <f>ROUND(I178*H178,2)</f>
        <v>0</v>
      </c>
      <c r="BL178" s="18" t="s">
        <v>167</v>
      </c>
      <c r="BM178" s="143" t="s">
        <v>1974</v>
      </c>
    </row>
    <row r="179" spans="2:65" s="1" customFormat="1" ht="11.25">
      <c r="B179" s="33"/>
      <c r="D179" s="145" t="s">
        <v>169</v>
      </c>
      <c r="F179" s="146" t="s">
        <v>1352</v>
      </c>
      <c r="I179" s="147"/>
      <c r="L179" s="33"/>
      <c r="M179" s="148"/>
      <c r="T179" s="54"/>
      <c r="AT179" s="18" t="s">
        <v>169</v>
      </c>
      <c r="AU179" s="18" t="s">
        <v>79</v>
      </c>
    </row>
    <row r="180" spans="2:65" s="1" customFormat="1" ht="11.25">
      <c r="B180" s="33"/>
      <c r="D180" s="193" t="s">
        <v>1254</v>
      </c>
      <c r="F180" s="194" t="s">
        <v>1353</v>
      </c>
      <c r="I180" s="147"/>
      <c r="L180" s="33"/>
      <c r="M180" s="148"/>
      <c r="T180" s="54"/>
      <c r="AT180" s="18" t="s">
        <v>1254</v>
      </c>
      <c r="AU180" s="18" t="s">
        <v>79</v>
      </c>
    </row>
    <row r="181" spans="2:65" s="15" customFormat="1" ht="11.25">
      <c r="B181" s="180"/>
      <c r="D181" s="145" t="s">
        <v>171</v>
      </c>
      <c r="E181" s="181" t="s">
        <v>19</v>
      </c>
      <c r="F181" s="182" t="s">
        <v>1354</v>
      </c>
      <c r="H181" s="181" t="s">
        <v>19</v>
      </c>
      <c r="I181" s="183"/>
      <c r="L181" s="180"/>
      <c r="M181" s="184"/>
      <c r="T181" s="185"/>
      <c r="AT181" s="181" t="s">
        <v>171</v>
      </c>
      <c r="AU181" s="181" t="s">
        <v>79</v>
      </c>
      <c r="AV181" s="15" t="s">
        <v>77</v>
      </c>
      <c r="AW181" s="15" t="s">
        <v>31</v>
      </c>
      <c r="AX181" s="15" t="s">
        <v>69</v>
      </c>
      <c r="AY181" s="181" t="s">
        <v>160</v>
      </c>
    </row>
    <row r="182" spans="2:65" s="12" customFormat="1" ht="11.25">
      <c r="B182" s="149"/>
      <c r="D182" s="145" t="s">
        <v>171</v>
      </c>
      <c r="E182" s="150" t="s">
        <v>19</v>
      </c>
      <c r="F182" s="151" t="s">
        <v>1949</v>
      </c>
      <c r="H182" s="152">
        <v>51</v>
      </c>
      <c r="I182" s="153"/>
      <c r="L182" s="149"/>
      <c r="M182" s="154"/>
      <c r="T182" s="155"/>
      <c r="AT182" s="150" t="s">
        <v>171</v>
      </c>
      <c r="AU182" s="150" t="s">
        <v>79</v>
      </c>
      <c r="AV182" s="12" t="s">
        <v>79</v>
      </c>
      <c r="AW182" s="12" t="s">
        <v>31</v>
      </c>
      <c r="AX182" s="12" t="s">
        <v>77</v>
      </c>
      <c r="AY182" s="150" t="s">
        <v>160</v>
      </c>
    </row>
    <row r="183" spans="2:65" s="1" customFormat="1" ht="16.5" customHeight="1">
      <c r="B183" s="33"/>
      <c r="C183" s="163" t="s">
        <v>284</v>
      </c>
      <c r="D183" s="163" t="s">
        <v>200</v>
      </c>
      <c r="E183" s="164" t="s">
        <v>1355</v>
      </c>
      <c r="F183" s="165" t="s">
        <v>1356</v>
      </c>
      <c r="G183" s="166" t="s">
        <v>298</v>
      </c>
      <c r="H183" s="167">
        <v>51</v>
      </c>
      <c r="I183" s="168"/>
      <c r="J183" s="169">
        <f>ROUND(I183*H183,2)</f>
        <v>0</v>
      </c>
      <c r="K183" s="165" t="s">
        <v>1251</v>
      </c>
      <c r="L183" s="170"/>
      <c r="M183" s="171" t="s">
        <v>19</v>
      </c>
      <c r="N183" s="172" t="s">
        <v>40</v>
      </c>
      <c r="P183" s="141">
        <f>O183*H183</f>
        <v>0</v>
      </c>
      <c r="Q183" s="141">
        <v>7.7999999999999999E-4</v>
      </c>
      <c r="R183" s="141">
        <f>Q183*H183</f>
        <v>3.9779999999999996E-2</v>
      </c>
      <c r="S183" s="141">
        <v>0</v>
      </c>
      <c r="T183" s="142">
        <f>S183*H183</f>
        <v>0</v>
      </c>
      <c r="AR183" s="143" t="s">
        <v>204</v>
      </c>
      <c r="AT183" s="143" t="s">
        <v>200</v>
      </c>
      <c r="AU183" s="143" t="s">
        <v>79</v>
      </c>
      <c r="AY183" s="18" t="s">
        <v>160</v>
      </c>
      <c r="BE183" s="144">
        <f>IF(N183="základní",J183,0)</f>
        <v>0</v>
      </c>
      <c r="BF183" s="144">
        <f>IF(N183="snížená",J183,0)</f>
        <v>0</v>
      </c>
      <c r="BG183" s="144">
        <f>IF(N183="zákl. přenesená",J183,0)</f>
        <v>0</v>
      </c>
      <c r="BH183" s="144">
        <f>IF(N183="sníž. přenesená",J183,0)</f>
        <v>0</v>
      </c>
      <c r="BI183" s="144">
        <f>IF(N183="nulová",J183,0)</f>
        <v>0</v>
      </c>
      <c r="BJ183" s="18" t="s">
        <v>77</v>
      </c>
      <c r="BK183" s="144">
        <f>ROUND(I183*H183,2)</f>
        <v>0</v>
      </c>
      <c r="BL183" s="18" t="s">
        <v>167</v>
      </c>
      <c r="BM183" s="143" t="s">
        <v>1975</v>
      </c>
    </row>
    <row r="184" spans="2:65" s="1" customFormat="1" ht="11.25">
      <c r="B184" s="33"/>
      <c r="D184" s="145" t="s">
        <v>169</v>
      </c>
      <c r="F184" s="146" t="s">
        <v>1356</v>
      </c>
      <c r="I184" s="147"/>
      <c r="L184" s="33"/>
      <c r="M184" s="148"/>
      <c r="T184" s="54"/>
      <c r="AT184" s="18" t="s">
        <v>169</v>
      </c>
      <c r="AU184" s="18" t="s">
        <v>79</v>
      </c>
    </row>
    <row r="185" spans="2:65" s="1" customFormat="1" ht="16.5" customHeight="1">
      <c r="B185" s="33"/>
      <c r="C185" s="132" t="s">
        <v>7</v>
      </c>
      <c r="D185" s="132" t="s">
        <v>162</v>
      </c>
      <c r="E185" s="133" t="s">
        <v>1358</v>
      </c>
      <c r="F185" s="134" t="s">
        <v>1359</v>
      </c>
      <c r="G185" s="135" t="s">
        <v>165</v>
      </c>
      <c r="H185" s="136">
        <v>0.80400000000000005</v>
      </c>
      <c r="I185" s="137"/>
      <c r="J185" s="138">
        <f>ROUND(I185*H185,2)</f>
        <v>0</v>
      </c>
      <c r="K185" s="134" t="s">
        <v>1251</v>
      </c>
      <c r="L185" s="33"/>
      <c r="M185" s="139" t="s">
        <v>19</v>
      </c>
      <c r="N185" s="140" t="s">
        <v>40</v>
      </c>
      <c r="P185" s="141">
        <f>O185*H185</f>
        <v>0</v>
      </c>
      <c r="Q185" s="141">
        <v>2.5505399999999998</v>
      </c>
      <c r="R185" s="141">
        <f>Q185*H185</f>
        <v>2.05063416</v>
      </c>
      <c r="S185" s="141">
        <v>0</v>
      </c>
      <c r="T185" s="142">
        <f>S185*H185</f>
        <v>0</v>
      </c>
      <c r="AR185" s="143" t="s">
        <v>167</v>
      </c>
      <c r="AT185" s="143" t="s">
        <v>162</v>
      </c>
      <c r="AU185" s="143" t="s">
        <v>79</v>
      </c>
      <c r="AY185" s="18" t="s">
        <v>160</v>
      </c>
      <c r="BE185" s="144">
        <f>IF(N185="základní",J185,0)</f>
        <v>0</v>
      </c>
      <c r="BF185" s="144">
        <f>IF(N185="snížená",J185,0)</f>
        <v>0</v>
      </c>
      <c r="BG185" s="144">
        <f>IF(N185="zákl. přenesená",J185,0)</f>
        <v>0</v>
      </c>
      <c r="BH185" s="144">
        <f>IF(N185="sníž. přenesená",J185,0)</f>
        <v>0</v>
      </c>
      <c r="BI185" s="144">
        <f>IF(N185="nulová",J185,0)</f>
        <v>0</v>
      </c>
      <c r="BJ185" s="18" t="s">
        <v>77</v>
      </c>
      <c r="BK185" s="144">
        <f>ROUND(I185*H185,2)</f>
        <v>0</v>
      </c>
      <c r="BL185" s="18" t="s">
        <v>167</v>
      </c>
      <c r="BM185" s="143" t="s">
        <v>1976</v>
      </c>
    </row>
    <row r="186" spans="2:65" s="1" customFormat="1" ht="11.25">
      <c r="B186" s="33"/>
      <c r="D186" s="145" t="s">
        <v>169</v>
      </c>
      <c r="F186" s="146" t="s">
        <v>1361</v>
      </c>
      <c r="I186" s="147"/>
      <c r="L186" s="33"/>
      <c r="M186" s="148"/>
      <c r="T186" s="54"/>
      <c r="AT186" s="18" t="s">
        <v>169</v>
      </c>
      <c r="AU186" s="18" t="s">
        <v>79</v>
      </c>
    </row>
    <row r="187" spans="2:65" s="1" customFormat="1" ht="11.25">
      <c r="B187" s="33"/>
      <c r="D187" s="193" t="s">
        <v>1254</v>
      </c>
      <c r="F187" s="194" t="s">
        <v>1362</v>
      </c>
      <c r="I187" s="147"/>
      <c r="L187" s="33"/>
      <c r="M187" s="148"/>
      <c r="T187" s="54"/>
      <c r="AT187" s="18" t="s">
        <v>1254</v>
      </c>
      <c r="AU187" s="18" t="s">
        <v>79</v>
      </c>
    </row>
    <row r="188" spans="2:65" s="15" customFormat="1" ht="11.25">
      <c r="B188" s="180"/>
      <c r="D188" s="145" t="s">
        <v>171</v>
      </c>
      <c r="E188" s="181" t="s">
        <v>19</v>
      </c>
      <c r="F188" s="182" t="s">
        <v>1363</v>
      </c>
      <c r="H188" s="181" t="s">
        <v>19</v>
      </c>
      <c r="I188" s="183"/>
      <c r="L188" s="180"/>
      <c r="M188" s="184"/>
      <c r="T188" s="185"/>
      <c r="AT188" s="181" t="s">
        <v>171</v>
      </c>
      <c r="AU188" s="181" t="s">
        <v>79</v>
      </c>
      <c r="AV188" s="15" t="s">
        <v>77</v>
      </c>
      <c r="AW188" s="15" t="s">
        <v>31</v>
      </c>
      <c r="AX188" s="15" t="s">
        <v>69</v>
      </c>
      <c r="AY188" s="181" t="s">
        <v>160</v>
      </c>
    </row>
    <row r="189" spans="2:65" s="12" customFormat="1" ht="11.25">
      <c r="B189" s="149"/>
      <c r="D189" s="145" t="s">
        <v>171</v>
      </c>
      <c r="E189" s="150" t="s">
        <v>19</v>
      </c>
      <c r="F189" s="151" t="s">
        <v>1364</v>
      </c>
      <c r="H189" s="152">
        <v>0.80400000000000005</v>
      </c>
      <c r="I189" s="153"/>
      <c r="L189" s="149"/>
      <c r="M189" s="154"/>
      <c r="T189" s="155"/>
      <c r="AT189" s="150" t="s">
        <v>171</v>
      </c>
      <c r="AU189" s="150" t="s">
        <v>79</v>
      </c>
      <c r="AV189" s="12" t="s">
        <v>79</v>
      </c>
      <c r="AW189" s="12" t="s">
        <v>31</v>
      </c>
      <c r="AX189" s="12" t="s">
        <v>77</v>
      </c>
      <c r="AY189" s="150" t="s">
        <v>160</v>
      </c>
    </row>
    <row r="190" spans="2:65" s="1" customFormat="1" ht="16.5" customHeight="1">
      <c r="B190" s="33"/>
      <c r="C190" s="132" t="s">
        <v>301</v>
      </c>
      <c r="D190" s="132" t="s">
        <v>162</v>
      </c>
      <c r="E190" s="133" t="s">
        <v>1365</v>
      </c>
      <c r="F190" s="134" t="s">
        <v>1366</v>
      </c>
      <c r="G190" s="135" t="s">
        <v>165</v>
      </c>
      <c r="H190" s="136">
        <v>0.80400000000000005</v>
      </c>
      <c r="I190" s="137"/>
      <c r="J190" s="138">
        <f>ROUND(I190*H190,2)</f>
        <v>0</v>
      </c>
      <c r="K190" s="134" t="s">
        <v>1251</v>
      </c>
      <c r="L190" s="33"/>
      <c r="M190" s="139" t="s">
        <v>19</v>
      </c>
      <c r="N190" s="140" t="s">
        <v>40</v>
      </c>
      <c r="P190" s="141">
        <f>O190*H190</f>
        <v>0</v>
      </c>
      <c r="Q190" s="141">
        <v>4.8579999999999998E-2</v>
      </c>
      <c r="R190" s="141">
        <f>Q190*H190</f>
        <v>3.9058320000000001E-2</v>
      </c>
      <c r="S190" s="141">
        <v>0</v>
      </c>
      <c r="T190" s="142">
        <f>S190*H190</f>
        <v>0</v>
      </c>
      <c r="AR190" s="143" t="s">
        <v>167</v>
      </c>
      <c r="AT190" s="143" t="s">
        <v>162</v>
      </c>
      <c r="AU190" s="143" t="s">
        <v>79</v>
      </c>
      <c r="AY190" s="18" t="s">
        <v>160</v>
      </c>
      <c r="BE190" s="144">
        <f>IF(N190="základní",J190,0)</f>
        <v>0</v>
      </c>
      <c r="BF190" s="144">
        <f>IF(N190="snížená",J190,0)</f>
        <v>0</v>
      </c>
      <c r="BG190" s="144">
        <f>IF(N190="zákl. přenesená",J190,0)</f>
        <v>0</v>
      </c>
      <c r="BH190" s="144">
        <f>IF(N190="sníž. přenesená",J190,0)</f>
        <v>0</v>
      </c>
      <c r="BI190" s="144">
        <f>IF(N190="nulová",J190,0)</f>
        <v>0</v>
      </c>
      <c r="BJ190" s="18" t="s">
        <v>77</v>
      </c>
      <c r="BK190" s="144">
        <f>ROUND(I190*H190,2)</f>
        <v>0</v>
      </c>
      <c r="BL190" s="18" t="s">
        <v>167</v>
      </c>
      <c r="BM190" s="143" t="s">
        <v>1977</v>
      </c>
    </row>
    <row r="191" spans="2:65" s="1" customFormat="1" ht="11.25">
      <c r="B191" s="33"/>
      <c r="D191" s="145" t="s">
        <v>169</v>
      </c>
      <c r="F191" s="146" t="s">
        <v>1368</v>
      </c>
      <c r="I191" s="147"/>
      <c r="L191" s="33"/>
      <c r="M191" s="148"/>
      <c r="T191" s="54"/>
      <c r="AT191" s="18" t="s">
        <v>169</v>
      </c>
      <c r="AU191" s="18" t="s">
        <v>79</v>
      </c>
    </row>
    <row r="192" spans="2:65" s="1" customFormat="1" ht="11.25">
      <c r="B192" s="33"/>
      <c r="D192" s="193" t="s">
        <v>1254</v>
      </c>
      <c r="F192" s="194" t="s">
        <v>1369</v>
      </c>
      <c r="I192" s="147"/>
      <c r="L192" s="33"/>
      <c r="M192" s="148"/>
      <c r="T192" s="54"/>
      <c r="AT192" s="18" t="s">
        <v>1254</v>
      </c>
      <c r="AU192" s="18" t="s">
        <v>79</v>
      </c>
    </row>
    <row r="193" spans="2:65" s="1" customFormat="1" ht="16.5" customHeight="1">
      <c r="B193" s="33"/>
      <c r="C193" s="132" t="s">
        <v>305</v>
      </c>
      <c r="D193" s="132" t="s">
        <v>162</v>
      </c>
      <c r="E193" s="133" t="s">
        <v>1370</v>
      </c>
      <c r="F193" s="134" t="s">
        <v>1371</v>
      </c>
      <c r="G193" s="135" t="s">
        <v>187</v>
      </c>
      <c r="H193" s="136">
        <v>5.14</v>
      </c>
      <c r="I193" s="137"/>
      <c r="J193" s="138">
        <f>ROUND(I193*H193,2)</f>
        <v>0</v>
      </c>
      <c r="K193" s="134" t="s">
        <v>1251</v>
      </c>
      <c r="L193" s="33"/>
      <c r="M193" s="139" t="s">
        <v>19</v>
      </c>
      <c r="N193" s="140" t="s">
        <v>40</v>
      </c>
      <c r="P193" s="141">
        <f>O193*H193</f>
        <v>0</v>
      </c>
      <c r="Q193" s="141">
        <v>1.2999999999999999E-3</v>
      </c>
      <c r="R193" s="141">
        <f>Q193*H193</f>
        <v>6.6819999999999996E-3</v>
      </c>
      <c r="S193" s="141">
        <v>0</v>
      </c>
      <c r="T193" s="142">
        <f>S193*H193</f>
        <v>0</v>
      </c>
      <c r="AR193" s="143" t="s">
        <v>167</v>
      </c>
      <c r="AT193" s="143" t="s">
        <v>162</v>
      </c>
      <c r="AU193" s="143" t="s">
        <v>79</v>
      </c>
      <c r="AY193" s="18" t="s">
        <v>160</v>
      </c>
      <c r="BE193" s="144">
        <f>IF(N193="základní",J193,0)</f>
        <v>0</v>
      </c>
      <c r="BF193" s="144">
        <f>IF(N193="snížená",J193,0)</f>
        <v>0</v>
      </c>
      <c r="BG193" s="144">
        <f>IF(N193="zákl. přenesená",J193,0)</f>
        <v>0</v>
      </c>
      <c r="BH193" s="144">
        <f>IF(N193="sníž. přenesená",J193,0)</f>
        <v>0</v>
      </c>
      <c r="BI193" s="144">
        <f>IF(N193="nulová",J193,0)</f>
        <v>0</v>
      </c>
      <c r="BJ193" s="18" t="s">
        <v>77</v>
      </c>
      <c r="BK193" s="144">
        <f>ROUND(I193*H193,2)</f>
        <v>0</v>
      </c>
      <c r="BL193" s="18" t="s">
        <v>167</v>
      </c>
      <c r="BM193" s="143" t="s">
        <v>1978</v>
      </c>
    </row>
    <row r="194" spans="2:65" s="1" customFormat="1" ht="11.25">
      <c r="B194" s="33"/>
      <c r="D194" s="145" t="s">
        <v>169</v>
      </c>
      <c r="F194" s="146" t="s">
        <v>1373</v>
      </c>
      <c r="I194" s="147"/>
      <c r="L194" s="33"/>
      <c r="M194" s="148"/>
      <c r="T194" s="54"/>
      <c r="AT194" s="18" t="s">
        <v>169</v>
      </c>
      <c r="AU194" s="18" t="s">
        <v>79</v>
      </c>
    </row>
    <row r="195" spans="2:65" s="1" customFormat="1" ht="11.25">
      <c r="B195" s="33"/>
      <c r="D195" s="193" t="s">
        <v>1254</v>
      </c>
      <c r="F195" s="194" t="s">
        <v>1374</v>
      </c>
      <c r="I195" s="147"/>
      <c r="L195" s="33"/>
      <c r="M195" s="148"/>
      <c r="T195" s="54"/>
      <c r="AT195" s="18" t="s">
        <v>1254</v>
      </c>
      <c r="AU195" s="18" t="s">
        <v>79</v>
      </c>
    </row>
    <row r="196" spans="2:65" s="12" customFormat="1" ht="11.25">
      <c r="B196" s="149"/>
      <c r="D196" s="145" t="s">
        <v>171</v>
      </c>
      <c r="E196" s="150" t="s">
        <v>19</v>
      </c>
      <c r="F196" s="151" t="s">
        <v>1375</v>
      </c>
      <c r="H196" s="152">
        <v>5.14</v>
      </c>
      <c r="I196" s="153"/>
      <c r="L196" s="149"/>
      <c r="M196" s="154"/>
      <c r="T196" s="155"/>
      <c r="AT196" s="150" t="s">
        <v>171</v>
      </c>
      <c r="AU196" s="150" t="s">
        <v>79</v>
      </c>
      <c r="AV196" s="12" t="s">
        <v>79</v>
      </c>
      <c r="AW196" s="12" t="s">
        <v>31</v>
      </c>
      <c r="AX196" s="12" t="s">
        <v>77</v>
      </c>
      <c r="AY196" s="150" t="s">
        <v>160</v>
      </c>
    </row>
    <row r="197" spans="2:65" s="1" customFormat="1" ht="16.5" customHeight="1">
      <c r="B197" s="33"/>
      <c r="C197" s="132" t="s">
        <v>310</v>
      </c>
      <c r="D197" s="132" t="s">
        <v>162</v>
      </c>
      <c r="E197" s="133" t="s">
        <v>1376</v>
      </c>
      <c r="F197" s="134" t="s">
        <v>1377</v>
      </c>
      <c r="G197" s="135" t="s">
        <v>187</v>
      </c>
      <c r="H197" s="136">
        <v>5.14</v>
      </c>
      <c r="I197" s="137"/>
      <c r="J197" s="138">
        <f>ROUND(I197*H197,2)</f>
        <v>0</v>
      </c>
      <c r="K197" s="134" t="s">
        <v>1251</v>
      </c>
      <c r="L197" s="33"/>
      <c r="M197" s="139" t="s">
        <v>19</v>
      </c>
      <c r="N197" s="140" t="s">
        <v>40</v>
      </c>
      <c r="P197" s="141">
        <f>O197*H197</f>
        <v>0</v>
      </c>
      <c r="Q197" s="141">
        <v>4.0000000000000003E-5</v>
      </c>
      <c r="R197" s="141">
        <f>Q197*H197</f>
        <v>2.0560000000000001E-4</v>
      </c>
      <c r="S197" s="141">
        <v>0</v>
      </c>
      <c r="T197" s="142">
        <f>S197*H197</f>
        <v>0</v>
      </c>
      <c r="AR197" s="143" t="s">
        <v>167</v>
      </c>
      <c r="AT197" s="143" t="s">
        <v>162</v>
      </c>
      <c r="AU197" s="143" t="s">
        <v>79</v>
      </c>
      <c r="AY197" s="18" t="s">
        <v>160</v>
      </c>
      <c r="BE197" s="144">
        <f>IF(N197="základní",J197,0)</f>
        <v>0</v>
      </c>
      <c r="BF197" s="144">
        <f>IF(N197="snížená",J197,0)</f>
        <v>0</v>
      </c>
      <c r="BG197" s="144">
        <f>IF(N197="zákl. přenesená",J197,0)</f>
        <v>0</v>
      </c>
      <c r="BH197" s="144">
        <f>IF(N197="sníž. přenesená",J197,0)</f>
        <v>0</v>
      </c>
      <c r="BI197" s="144">
        <f>IF(N197="nulová",J197,0)</f>
        <v>0</v>
      </c>
      <c r="BJ197" s="18" t="s">
        <v>77</v>
      </c>
      <c r="BK197" s="144">
        <f>ROUND(I197*H197,2)</f>
        <v>0</v>
      </c>
      <c r="BL197" s="18" t="s">
        <v>167</v>
      </c>
      <c r="BM197" s="143" t="s">
        <v>1979</v>
      </c>
    </row>
    <row r="198" spans="2:65" s="1" customFormat="1" ht="11.25">
      <c r="B198" s="33"/>
      <c r="D198" s="145" t="s">
        <v>169</v>
      </c>
      <c r="F198" s="146" t="s">
        <v>1379</v>
      </c>
      <c r="I198" s="147"/>
      <c r="L198" s="33"/>
      <c r="M198" s="148"/>
      <c r="T198" s="54"/>
      <c r="AT198" s="18" t="s">
        <v>169</v>
      </c>
      <c r="AU198" s="18" t="s">
        <v>79</v>
      </c>
    </row>
    <row r="199" spans="2:65" s="1" customFormat="1" ht="11.25">
      <c r="B199" s="33"/>
      <c r="D199" s="193" t="s">
        <v>1254</v>
      </c>
      <c r="F199" s="194" t="s">
        <v>1380</v>
      </c>
      <c r="I199" s="147"/>
      <c r="L199" s="33"/>
      <c r="M199" s="148"/>
      <c r="T199" s="54"/>
      <c r="AT199" s="18" t="s">
        <v>1254</v>
      </c>
      <c r="AU199" s="18" t="s">
        <v>79</v>
      </c>
    </row>
    <row r="200" spans="2:65" s="1" customFormat="1" ht="16.5" customHeight="1">
      <c r="B200" s="33"/>
      <c r="C200" s="132" t="s">
        <v>319</v>
      </c>
      <c r="D200" s="132" t="s">
        <v>162</v>
      </c>
      <c r="E200" s="133" t="s">
        <v>1980</v>
      </c>
      <c r="F200" s="134" t="s">
        <v>1981</v>
      </c>
      <c r="G200" s="135" t="s">
        <v>165</v>
      </c>
      <c r="H200" s="136">
        <v>3.2</v>
      </c>
      <c r="I200" s="137"/>
      <c r="J200" s="138">
        <f>ROUND(I200*H200,2)</f>
        <v>0</v>
      </c>
      <c r="K200" s="134" t="s">
        <v>1251</v>
      </c>
      <c r="L200" s="33"/>
      <c r="M200" s="139" t="s">
        <v>19</v>
      </c>
      <c r="N200" s="140" t="s">
        <v>40</v>
      </c>
      <c r="P200" s="141">
        <f>O200*H200</f>
        <v>0</v>
      </c>
      <c r="Q200" s="141">
        <v>2.5505399999999998</v>
      </c>
      <c r="R200" s="141">
        <f>Q200*H200</f>
        <v>8.1617280000000001</v>
      </c>
      <c r="S200" s="141">
        <v>0</v>
      </c>
      <c r="T200" s="142">
        <f>S200*H200</f>
        <v>0</v>
      </c>
      <c r="AR200" s="143" t="s">
        <v>167</v>
      </c>
      <c r="AT200" s="143" t="s">
        <v>162</v>
      </c>
      <c r="AU200" s="143" t="s">
        <v>79</v>
      </c>
      <c r="AY200" s="18" t="s">
        <v>160</v>
      </c>
      <c r="BE200" s="144">
        <f>IF(N200="základní",J200,0)</f>
        <v>0</v>
      </c>
      <c r="BF200" s="144">
        <f>IF(N200="snížená",J200,0)</f>
        <v>0</v>
      </c>
      <c r="BG200" s="144">
        <f>IF(N200="zákl. přenesená",J200,0)</f>
        <v>0</v>
      </c>
      <c r="BH200" s="144">
        <f>IF(N200="sníž. přenesená",J200,0)</f>
        <v>0</v>
      </c>
      <c r="BI200" s="144">
        <f>IF(N200="nulová",J200,0)</f>
        <v>0</v>
      </c>
      <c r="BJ200" s="18" t="s">
        <v>77</v>
      </c>
      <c r="BK200" s="144">
        <f>ROUND(I200*H200,2)</f>
        <v>0</v>
      </c>
      <c r="BL200" s="18" t="s">
        <v>167</v>
      </c>
      <c r="BM200" s="143" t="s">
        <v>1982</v>
      </c>
    </row>
    <row r="201" spans="2:65" s="1" customFormat="1" ht="11.25">
      <c r="B201" s="33"/>
      <c r="D201" s="145" t="s">
        <v>169</v>
      </c>
      <c r="F201" s="146" t="s">
        <v>1983</v>
      </c>
      <c r="I201" s="147"/>
      <c r="L201" s="33"/>
      <c r="M201" s="148"/>
      <c r="T201" s="54"/>
      <c r="AT201" s="18" t="s">
        <v>169</v>
      </c>
      <c r="AU201" s="18" t="s">
        <v>79</v>
      </c>
    </row>
    <row r="202" spans="2:65" s="1" customFormat="1" ht="11.25">
      <c r="B202" s="33"/>
      <c r="D202" s="193" t="s">
        <v>1254</v>
      </c>
      <c r="F202" s="194" t="s">
        <v>1984</v>
      </c>
      <c r="I202" s="147"/>
      <c r="L202" s="33"/>
      <c r="M202" s="148"/>
      <c r="T202" s="54"/>
      <c r="AT202" s="18" t="s">
        <v>1254</v>
      </c>
      <c r="AU202" s="18" t="s">
        <v>79</v>
      </c>
    </row>
    <row r="203" spans="2:65" s="15" customFormat="1" ht="11.25">
      <c r="B203" s="180"/>
      <c r="D203" s="145" t="s">
        <v>171</v>
      </c>
      <c r="E203" s="181" t="s">
        <v>19</v>
      </c>
      <c r="F203" s="182" t="s">
        <v>1386</v>
      </c>
      <c r="H203" s="181" t="s">
        <v>19</v>
      </c>
      <c r="I203" s="183"/>
      <c r="L203" s="180"/>
      <c r="M203" s="184"/>
      <c r="T203" s="185"/>
      <c r="AT203" s="181" t="s">
        <v>171</v>
      </c>
      <c r="AU203" s="181" t="s">
        <v>79</v>
      </c>
      <c r="AV203" s="15" t="s">
        <v>77</v>
      </c>
      <c r="AW203" s="15" t="s">
        <v>31</v>
      </c>
      <c r="AX203" s="15" t="s">
        <v>69</v>
      </c>
      <c r="AY203" s="181" t="s">
        <v>160</v>
      </c>
    </row>
    <row r="204" spans="2:65" s="12" customFormat="1" ht="11.25">
      <c r="B204" s="149"/>
      <c r="D204" s="145" t="s">
        <v>171</v>
      </c>
      <c r="E204" s="150" t="s">
        <v>19</v>
      </c>
      <c r="F204" s="151" t="s">
        <v>1985</v>
      </c>
      <c r="H204" s="152">
        <v>3.2</v>
      </c>
      <c r="I204" s="153"/>
      <c r="L204" s="149"/>
      <c r="M204" s="154"/>
      <c r="T204" s="155"/>
      <c r="AT204" s="150" t="s">
        <v>171</v>
      </c>
      <c r="AU204" s="150" t="s">
        <v>79</v>
      </c>
      <c r="AV204" s="12" t="s">
        <v>79</v>
      </c>
      <c r="AW204" s="12" t="s">
        <v>31</v>
      </c>
      <c r="AX204" s="12" t="s">
        <v>77</v>
      </c>
      <c r="AY204" s="150" t="s">
        <v>160</v>
      </c>
    </row>
    <row r="205" spans="2:65" s="1" customFormat="1" ht="21.75" customHeight="1">
      <c r="B205" s="33"/>
      <c r="C205" s="132" t="s">
        <v>324</v>
      </c>
      <c r="D205" s="132" t="s">
        <v>162</v>
      </c>
      <c r="E205" s="133" t="s">
        <v>1986</v>
      </c>
      <c r="F205" s="134" t="s">
        <v>1987</v>
      </c>
      <c r="G205" s="135" t="s">
        <v>165</v>
      </c>
      <c r="H205" s="136">
        <v>3.2</v>
      </c>
      <c r="I205" s="137"/>
      <c r="J205" s="138">
        <f>ROUND(I205*H205,2)</f>
        <v>0</v>
      </c>
      <c r="K205" s="134" t="s">
        <v>1251</v>
      </c>
      <c r="L205" s="33"/>
      <c r="M205" s="139" t="s">
        <v>19</v>
      </c>
      <c r="N205" s="140" t="s">
        <v>40</v>
      </c>
      <c r="P205" s="141">
        <f>O205*H205</f>
        <v>0</v>
      </c>
      <c r="Q205" s="141">
        <v>4.8579999999999998E-2</v>
      </c>
      <c r="R205" s="141">
        <f>Q205*H205</f>
        <v>0.15545600000000001</v>
      </c>
      <c r="S205" s="141">
        <v>0</v>
      </c>
      <c r="T205" s="142">
        <f>S205*H205</f>
        <v>0</v>
      </c>
      <c r="AR205" s="143" t="s">
        <v>167</v>
      </c>
      <c r="AT205" s="143" t="s">
        <v>162</v>
      </c>
      <c r="AU205" s="143" t="s">
        <v>79</v>
      </c>
      <c r="AY205" s="18" t="s">
        <v>160</v>
      </c>
      <c r="BE205" s="144">
        <f>IF(N205="základní",J205,0)</f>
        <v>0</v>
      </c>
      <c r="BF205" s="144">
        <f>IF(N205="snížená",J205,0)</f>
        <v>0</v>
      </c>
      <c r="BG205" s="144">
        <f>IF(N205="zákl. přenesená",J205,0)</f>
        <v>0</v>
      </c>
      <c r="BH205" s="144">
        <f>IF(N205="sníž. přenesená",J205,0)</f>
        <v>0</v>
      </c>
      <c r="BI205" s="144">
        <f>IF(N205="nulová",J205,0)</f>
        <v>0</v>
      </c>
      <c r="BJ205" s="18" t="s">
        <v>77</v>
      </c>
      <c r="BK205" s="144">
        <f>ROUND(I205*H205,2)</f>
        <v>0</v>
      </c>
      <c r="BL205" s="18" t="s">
        <v>167</v>
      </c>
      <c r="BM205" s="143" t="s">
        <v>1988</v>
      </c>
    </row>
    <row r="206" spans="2:65" s="1" customFormat="1" ht="11.25">
      <c r="B206" s="33"/>
      <c r="D206" s="145" t="s">
        <v>169</v>
      </c>
      <c r="F206" s="146" t="s">
        <v>1989</v>
      </c>
      <c r="I206" s="147"/>
      <c r="L206" s="33"/>
      <c r="M206" s="148"/>
      <c r="T206" s="54"/>
      <c r="AT206" s="18" t="s">
        <v>169</v>
      </c>
      <c r="AU206" s="18" t="s">
        <v>79</v>
      </c>
    </row>
    <row r="207" spans="2:65" s="1" customFormat="1" ht="11.25">
      <c r="B207" s="33"/>
      <c r="D207" s="193" t="s">
        <v>1254</v>
      </c>
      <c r="F207" s="194" t="s">
        <v>1990</v>
      </c>
      <c r="I207" s="147"/>
      <c r="L207" s="33"/>
      <c r="M207" s="148"/>
      <c r="T207" s="54"/>
      <c r="AT207" s="18" t="s">
        <v>1254</v>
      </c>
      <c r="AU207" s="18" t="s">
        <v>79</v>
      </c>
    </row>
    <row r="208" spans="2:65" s="1" customFormat="1" ht="16.5" customHeight="1">
      <c r="B208" s="33"/>
      <c r="C208" s="132" t="s">
        <v>338</v>
      </c>
      <c r="D208" s="132" t="s">
        <v>162</v>
      </c>
      <c r="E208" s="133" t="s">
        <v>1392</v>
      </c>
      <c r="F208" s="134" t="s">
        <v>1393</v>
      </c>
      <c r="G208" s="135" t="s">
        <v>187</v>
      </c>
      <c r="H208" s="136">
        <v>8.48</v>
      </c>
      <c r="I208" s="137"/>
      <c r="J208" s="138">
        <f>ROUND(I208*H208,2)</f>
        <v>0</v>
      </c>
      <c r="K208" s="134" t="s">
        <v>1251</v>
      </c>
      <c r="L208" s="33"/>
      <c r="M208" s="139" t="s">
        <v>19</v>
      </c>
      <c r="N208" s="140" t="s">
        <v>40</v>
      </c>
      <c r="P208" s="141">
        <f>O208*H208</f>
        <v>0</v>
      </c>
      <c r="Q208" s="141">
        <v>1.2999999999999999E-3</v>
      </c>
      <c r="R208" s="141">
        <f>Q208*H208</f>
        <v>1.1024000000000001E-2</v>
      </c>
      <c r="S208" s="141">
        <v>0</v>
      </c>
      <c r="T208" s="142">
        <f>S208*H208</f>
        <v>0</v>
      </c>
      <c r="AR208" s="143" t="s">
        <v>167</v>
      </c>
      <c r="AT208" s="143" t="s">
        <v>162</v>
      </c>
      <c r="AU208" s="143" t="s">
        <v>79</v>
      </c>
      <c r="AY208" s="18" t="s">
        <v>160</v>
      </c>
      <c r="BE208" s="144">
        <f>IF(N208="základní",J208,0)</f>
        <v>0</v>
      </c>
      <c r="BF208" s="144">
        <f>IF(N208="snížená",J208,0)</f>
        <v>0</v>
      </c>
      <c r="BG208" s="144">
        <f>IF(N208="zákl. přenesená",J208,0)</f>
        <v>0</v>
      </c>
      <c r="BH208" s="144">
        <f>IF(N208="sníž. přenesená",J208,0)</f>
        <v>0</v>
      </c>
      <c r="BI208" s="144">
        <f>IF(N208="nulová",J208,0)</f>
        <v>0</v>
      </c>
      <c r="BJ208" s="18" t="s">
        <v>77</v>
      </c>
      <c r="BK208" s="144">
        <f>ROUND(I208*H208,2)</f>
        <v>0</v>
      </c>
      <c r="BL208" s="18" t="s">
        <v>167</v>
      </c>
      <c r="BM208" s="143" t="s">
        <v>1991</v>
      </c>
    </row>
    <row r="209" spans="2:65" s="1" customFormat="1" ht="11.25">
      <c r="B209" s="33"/>
      <c r="D209" s="145" t="s">
        <v>169</v>
      </c>
      <c r="F209" s="146" t="s">
        <v>1395</v>
      </c>
      <c r="I209" s="147"/>
      <c r="L209" s="33"/>
      <c r="M209" s="148"/>
      <c r="T209" s="54"/>
      <c r="AT209" s="18" t="s">
        <v>169</v>
      </c>
      <c r="AU209" s="18" t="s">
        <v>79</v>
      </c>
    </row>
    <row r="210" spans="2:65" s="1" customFormat="1" ht="11.25">
      <c r="B210" s="33"/>
      <c r="D210" s="193" t="s">
        <v>1254</v>
      </c>
      <c r="F210" s="194" t="s">
        <v>1396</v>
      </c>
      <c r="I210" s="147"/>
      <c r="L210" s="33"/>
      <c r="M210" s="148"/>
      <c r="T210" s="54"/>
      <c r="AT210" s="18" t="s">
        <v>1254</v>
      </c>
      <c r="AU210" s="18" t="s">
        <v>79</v>
      </c>
    </row>
    <row r="211" spans="2:65" s="12" customFormat="1" ht="11.25">
      <c r="B211" s="149"/>
      <c r="D211" s="145" t="s">
        <v>171</v>
      </c>
      <c r="E211" s="150" t="s">
        <v>19</v>
      </c>
      <c r="F211" s="151" t="s">
        <v>1992</v>
      </c>
      <c r="H211" s="152">
        <v>8.48</v>
      </c>
      <c r="I211" s="153"/>
      <c r="L211" s="149"/>
      <c r="M211" s="154"/>
      <c r="T211" s="155"/>
      <c r="AT211" s="150" t="s">
        <v>171</v>
      </c>
      <c r="AU211" s="150" t="s">
        <v>79</v>
      </c>
      <c r="AV211" s="12" t="s">
        <v>79</v>
      </c>
      <c r="AW211" s="12" t="s">
        <v>31</v>
      </c>
      <c r="AX211" s="12" t="s">
        <v>77</v>
      </c>
      <c r="AY211" s="150" t="s">
        <v>160</v>
      </c>
    </row>
    <row r="212" spans="2:65" s="1" customFormat="1" ht="16.5" customHeight="1">
      <c r="B212" s="33"/>
      <c r="C212" s="132" t="s">
        <v>344</v>
      </c>
      <c r="D212" s="132" t="s">
        <v>162</v>
      </c>
      <c r="E212" s="133" t="s">
        <v>1398</v>
      </c>
      <c r="F212" s="134" t="s">
        <v>1399</v>
      </c>
      <c r="G212" s="135" t="s">
        <v>187</v>
      </c>
      <c r="H212" s="136">
        <v>8.48</v>
      </c>
      <c r="I212" s="137"/>
      <c r="J212" s="138">
        <f>ROUND(I212*H212,2)</f>
        <v>0</v>
      </c>
      <c r="K212" s="134" t="s">
        <v>1251</v>
      </c>
      <c r="L212" s="33"/>
      <c r="M212" s="139" t="s">
        <v>19</v>
      </c>
      <c r="N212" s="140" t="s">
        <v>40</v>
      </c>
      <c r="P212" s="141">
        <f>O212*H212</f>
        <v>0</v>
      </c>
      <c r="Q212" s="141">
        <v>4.0000000000000003E-5</v>
      </c>
      <c r="R212" s="141">
        <f>Q212*H212</f>
        <v>3.3920000000000006E-4</v>
      </c>
      <c r="S212" s="141">
        <v>0</v>
      </c>
      <c r="T212" s="142">
        <f>S212*H212</f>
        <v>0</v>
      </c>
      <c r="AR212" s="143" t="s">
        <v>167</v>
      </c>
      <c r="AT212" s="143" t="s">
        <v>162</v>
      </c>
      <c r="AU212" s="143" t="s">
        <v>79</v>
      </c>
      <c r="AY212" s="18" t="s">
        <v>160</v>
      </c>
      <c r="BE212" s="144">
        <f>IF(N212="základní",J212,0)</f>
        <v>0</v>
      </c>
      <c r="BF212" s="144">
        <f>IF(N212="snížená",J212,0)</f>
        <v>0</v>
      </c>
      <c r="BG212" s="144">
        <f>IF(N212="zákl. přenesená",J212,0)</f>
        <v>0</v>
      </c>
      <c r="BH212" s="144">
        <f>IF(N212="sníž. přenesená",J212,0)</f>
        <v>0</v>
      </c>
      <c r="BI212" s="144">
        <f>IF(N212="nulová",J212,0)</f>
        <v>0</v>
      </c>
      <c r="BJ212" s="18" t="s">
        <v>77</v>
      </c>
      <c r="BK212" s="144">
        <f>ROUND(I212*H212,2)</f>
        <v>0</v>
      </c>
      <c r="BL212" s="18" t="s">
        <v>167</v>
      </c>
      <c r="BM212" s="143" t="s">
        <v>1993</v>
      </c>
    </row>
    <row r="213" spans="2:65" s="1" customFormat="1" ht="11.25">
      <c r="B213" s="33"/>
      <c r="D213" s="145" t="s">
        <v>169</v>
      </c>
      <c r="F213" s="146" t="s">
        <v>1401</v>
      </c>
      <c r="I213" s="147"/>
      <c r="L213" s="33"/>
      <c r="M213" s="148"/>
      <c r="T213" s="54"/>
      <c r="AT213" s="18" t="s">
        <v>169</v>
      </c>
      <c r="AU213" s="18" t="s">
        <v>79</v>
      </c>
    </row>
    <row r="214" spans="2:65" s="1" customFormat="1" ht="11.25">
      <c r="B214" s="33"/>
      <c r="D214" s="193" t="s">
        <v>1254</v>
      </c>
      <c r="F214" s="194" t="s">
        <v>1402</v>
      </c>
      <c r="I214" s="147"/>
      <c r="L214" s="33"/>
      <c r="M214" s="148"/>
      <c r="T214" s="54"/>
      <c r="AT214" s="18" t="s">
        <v>1254</v>
      </c>
      <c r="AU214" s="18" t="s">
        <v>79</v>
      </c>
    </row>
    <row r="215" spans="2:65" s="1" customFormat="1" ht="16.5" customHeight="1">
      <c r="B215" s="33"/>
      <c r="C215" s="132" t="s">
        <v>357</v>
      </c>
      <c r="D215" s="132" t="s">
        <v>162</v>
      </c>
      <c r="E215" s="133" t="s">
        <v>1994</v>
      </c>
      <c r="F215" s="134" t="s">
        <v>1995</v>
      </c>
      <c r="G215" s="135" t="s">
        <v>233</v>
      </c>
      <c r="H215" s="136">
        <v>0.48</v>
      </c>
      <c r="I215" s="137"/>
      <c r="J215" s="138">
        <f>ROUND(I215*H215,2)</f>
        <v>0</v>
      </c>
      <c r="K215" s="134" t="s">
        <v>1251</v>
      </c>
      <c r="L215" s="33"/>
      <c r="M215" s="139" t="s">
        <v>19</v>
      </c>
      <c r="N215" s="140" t="s">
        <v>40</v>
      </c>
      <c r="P215" s="141">
        <f>O215*H215</f>
        <v>0</v>
      </c>
      <c r="Q215" s="141">
        <v>1.0383</v>
      </c>
      <c r="R215" s="141">
        <f>Q215*H215</f>
        <v>0.49838399999999999</v>
      </c>
      <c r="S215" s="141">
        <v>0</v>
      </c>
      <c r="T215" s="142">
        <f>S215*H215</f>
        <v>0</v>
      </c>
      <c r="AR215" s="143" t="s">
        <v>167</v>
      </c>
      <c r="AT215" s="143" t="s">
        <v>162</v>
      </c>
      <c r="AU215" s="143" t="s">
        <v>79</v>
      </c>
      <c r="AY215" s="18" t="s">
        <v>160</v>
      </c>
      <c r="BE215" s="144">
        <f>IF(N215="základní",J215,0)</f>
        <v>0</v>
      </c>
      <c r="BF215" s="144">
        <f>IF(N215="snížená",J215,0)</f>
        <v>0</v>
      </c>
      <c r="BG215" s="144">
        <f>IF(N215="zákl. přenesená",J215,0)</f>
        <v>0</v>
      </c>
      <c r="BH215" s="144">
        <f>IF(N215="sníž. přenesená",J215,0)</f>
        <v>0</v>
      </c>
      <c r="BI215" s="144">
        <f>IF(N215="nulová",J215,0)</f>
        <v>0</v>
      </c>
      <c r="BJ215" s="18" t="s">
        <v>77</v>
      </c>
      <c r="BK215" s="144">
        <f>ROUND(I215*H215,2)</f>
        <v>0</v>
      </c>
      <c r="BL215" s="18" t="s">
        <v>167</v>
      </c>
      <c r="BM215" s="143" t="s">
        <v>1996</v>
      </c>
    </row>
    <row r="216" spans="2:65" s="1" customFormat="1" ht="11.25">
      <c r="B216" s="33"/>
      <c r="D216" s="145" t="s">
        <v>169</v>
      </c>
      <c r="F216" s="146" t="s">
        <v>1997</v>
      </c>
      <c r="I216" s="147"/>
      <c r="L216" s="33"/>
      <c r="M216" s="148"/>
      <c r="T216" s="54"/>
      <c r="AT216" s="18" t="s">
        <v>169</v>
      </c>
      <c r="AU216" s="18" t="s">
        <v>79</v>
      </c>
    </row>
    <row r="217" spans="2:65" s="1" customFormat="1" ht="11.25">
      <c r="B217" s="33"/>
      <c r="D217" s="193" t="s">
        <v>1254</v>
      </c>
      <c r="F217" s="194" t="s">
        <v>1998</v>
      </c>
      <c r="I217" s="147"/>
      <c r="L217" s="33"/>
      <c r="M217" s="148"/>
      <c r="T217" s="54"/>
      <c r="AT217" s="18" t="s">
        <v>1254</v>
      </c>
      <c r="AU217" s="18" t="s">
        <v>79</v>
      </c>
    </row>
    <row r="218" spans="2:65" s="12" customFormat="1" ht="11.25">
      <c r="B218" s="149"/>
      <c r="D218" s="145" t="s">
        <v>171</v>
      </c>
      <c r="E218" s="150" t="s">
        <v>19</v>
      </c>
      <c r="F218" s="151" t="s">
        <v>1999</v>
      </c>
      <c r="H218" s="152">
        <v>0.48</v>
      </c>
      <c r="I218" s="153"/>
      <c r="L218" s="149"/>
      <c r="M218" s="154"/>
      <c r="T218" s="155"/>
      <c r="AT218" s="150" t="s">
        <v>171</v>
      </c>
      <c r="AU218" s="150" t="s">
        <v>79</v>
      </c>
      <c r="AV218" s="12" t="s">
        <v>79</v>
      </c>
      <c r="AW218" s="12" t="s">
        <v>31</v>
      </c>
      <c r="AX218" s="12" t="s">
        <v>77</v>
      </c>
      <c r="AY218" s="150" t="s">
        <v>160</v>
      </c>
    </row>
    <row r="219" spans="2:65" s="1" customFormat="1" ht="16.5" customHeight="1">
      <c r="B219" s="33"/>
      <c r="C219" s="132" t="s">
        <v>363</v>
      </c>
      <c r="D219" s="132" t="s">
        <v>162</v>
      </c>
      <c r="E219" s="133" t="s">
        <v>2000</v>
      </c>
      <c r="F219" s="134" t="s">
        <v>2001</v>
      </c>
      <c r="G219" s="135" t="s">
        <v>165</v>
      </c>
      <c r="H219" s="136">
        <v>14.85</v>
      </c>
      <c r="I219" s="137"/>
      <c r="J219" s="138">
        <f>ROUND(I219*H219,2)</f>
        <v>0</v>
      </c>
      <c r="K219" s="134" t="s">
        <v>1251</v>
      </c>
      <c r="L219" s="33"/>
      <c r="M219" s="139" t="s">
        <v>19</v>
      </c>
      <c r="N219" s="140" t="s">
        <v>40</v>
      </c>
      <c r="P219" s="141">
        <f>O219*H219</f>
        <v>0</v>
      </c>
      <c r="Q219" s="141">
        <v>1.9312499999999999</v>
      </c>
      <c r="R219" s="141">
        <f>Q219*H219</f>
        <v>28.679062499999997</v>
      </c>
      <c r="S219" s="141">
        <v>0</v>
      </c>
      <c r="T219" s="142">
        <f>S219*H219</f>
        <v>0</v>
      </c>
      <c r="AR219" s="143" t="s">
        <v>167</v>
      </c>
      <c r="AT219" s="143" t="s">
        <v>162</v>
      </c>
      <c r="AU219" s="143" t="s">
        <v>79</v>
      </c>
      <c r="AY219" s="18" t="s">
        <v>160</v>
      </c>
      <c r="BE219" s="144">
        <f>IF(N219="základní",J219,0)</f>
        <v>0</v>
      </c>
      <c r="BF219" s="144">
        <f>IF(N219="snížená",J219,0)</f>
        <v>0</v>
      </c>
      <c r="BG219" s="144">
        <f>IF(N219="zákl. přenesená",J219,0)</f>
        <v>0</v>
      </c>
      <c r="BH219" s="144">
        <f>IF(N219="sníž. přenesená",J219,0)</f>
        <v>0</v>
      </c>
      <c r="BI219" s="144">
        <f>IF(N219="nulová",J219,0)</f>
        <v>0</v>
      </c>
      <c r="BJ219" s="18" t="s">
        <v>77</v>
      </c>
      <c r="BK219" s="144">
        <f>ROUND(I219*H219,2)</f>
        <v>0</v>
      </c>
      <c r="BL219" s="18" t="s">
        <v>167</v>
      </c>
      <c r="BM219" s="143" t="s">
        <v>2002</v>
      </c>
    </row>
    <row r="220" spans="2:65" s="1" customFormat="1" ht="11.25">
      <c r="B220" s="33"/>
      <c r="D220" s="145" t="s">
        <v>169</v>
      </c>
      <c r="F220" s="146" t="s">
        <v>2003</v>
      </c>
      <c r="I220" s="147"/>
      <c r="L220" s="33"/>
      <c r="M220" s="148"/>
      <c r="T220" s="54"/>
      <c r="AT220" s="18" t="s">
        <v>169</v>
      </c>
      <c r="AU220" s="18" t="s">
        <v>79</v>
      </c>
    </row>
    <row r="221" spans="2:65" s="1" customFormat="1" ht="11.25">
      <c r="B221" s="33"/>
      <c r="D221" s="193" t="s">
        <v>1254</v>
      </c>
      <c r="F221" s="194" t="s">
        <v>2004</v>
      </c>
      <c r="I221" s="147"/>
      <c r="L221" s="33"/>
      <c r="M221" s="148"/>
      <c r="T221" s="54"/>
      <c r="AT221" s="18" t="s">
        <v>1254</v>
      </c>
      <c r="AU221" s="18" t="s">
        <v>79</v>
      </c>
    </row>
    <row r="222" spans="2:65" s="15" customFormat="1" ht="11.25">
      <c r="B222" s="180"/>
      <c r="D222" s="145" t="s">
        <v>171</v>
      </c>
      <c r="E222" s="181" t="s">
        <v>19</v>
      </c>
      <c r="F222" s="182" t="s">
        <v>1933</v>
      </c>
      <c r="H222" s="181" t="s">
        <v>19</v>
      </c>
      <c r="I222" s="183"/>
      <c r="L222" s="180"/>
      <c r="M222" s="184"/>
      <c r="T222" s="185"/>
      <c r="AT222" s="181" t="s">
        <v>171</v>
      </c>
      <c r="AU222" s="181" t="s">
        <v>79</v>
      </c>
      <c r="AV222" s="15" t="s">
        <v>77</v>
      </c>
      <c r="AW222" s="15" t="s">
        <v>31</v>
      </c>
      <c r="AX222" s="15" t="s">
        <v>69</v>
      </c>
      <c r="AY222" s="181" t="s">
        <v>160</v>
      </c>
    </row>
    <row r="223" spans="2:65" s="12" customFormat="1" ht="11.25">
      <c r="B223" s="149"/>
      <c r="D223" s="145" t="s">
        <v>171</v>
      </c>
      <c r="E223" s="150" t="s">
        <v>19</v>
      </c>
      <c r="F223" s="151" t="s">
        <v>1940</v>
      </c>
      <c r="H223" s="152">
        <v>14.85</v>
      </c>
      <c r="I223" s="153"/>
      <c r="L223" s="149"/>
      <c r="M223" s="154"/>
      <c r="T223" s="155"/>
      <c r="AT223" s="150" t="s">
        <v>171</v>
      </c>
      <c r="AU223" s="150" t="s">
        <v>79</v>
      </c>
      <c r="AV223" s="12" t="s">
        <v>79</v>
      </c>
      <c r="AW223" s="12" t="s">
        <v>31</v>
      </c>
      <c r="AX223" s="12" t="s">
        <v>77</v>
      </c>
      <c r="AY223" s="150" t="s">
        <v>160</v>
      </c>
    </row>
    <row r="224" spans="2:65" s="1" customFormat="1" ht="16.5" customHeight="1">
      <c r="B224" s="33"/>
      <c r="C224" s="132" t="s">
        <v>373</v>
      </c>
      <c r="D224" s="132" t="s">
        <v>162</v>
      </c>
      <c r="E224" s="133" t="s">
        <v>2005</v>
      </c>
      <c r="F224" s="134" t="s">
        <v>2006</v>
      </c>
      <c r="G224" s="135" t="s">
        <v>187</v>
      </c>
      <c r="H224" s="136">
        <v>135</v>
      </c>
      <c r="I224" s="137"/>
      <c r="J224" s="138">
        <f>ROUND(I224*H224,2)</f>
        <v>0</v>
      </c>
      <c r="K224" s="134" t="s">
        <v>1251</v>
      </c>
      <c r="L224" s="33"/>
      <c r="M224" s="139" t="s">
        <v>19</v>
      </c>
      <c r="N224" s="140" t="s">
        <v>40</v>
      </c>
      <c r="P224" s="141">
        <f>O224*H224</f>
        <v>0</v>
      </c>
      <c r="Q224" s="141">
        <v>0.108</v>
      </c>
      <c r="R224" s="141">
        <f>Q224*H224</f>
        <v>14.58</v>
      </c>
      <c r="S224" s="141">
        <v>0</v>
      </c>
      <c r="T224" s="142">
        <f>S224*H224</f>
        <v>0</v>
      </c>
      <c r="AR224" s="143" t="s">
        <v>167</v>
      </c>
      <c r="AT224" s="143" t="s">
        <v>162</v>
      </c>
      <c r="AU224" s="143" t="s">
        <v>79</v>
      </c>
      <c r="AY224" s="18" t="s">
        <v>160</v>
      </c>
      <c r="BE224" s="144">
        <f>IF(N224="základní",J224,0)</f>
        <v>0</v>
      </c>
      <c r="BF224" s="144">
        <f>IF(N224="snížená",J224,0)</f>
        <v>0</v>
      </c>
      <c r="BG224" s="144">
        <f>IF(N224="zákl. přenesená",J224,0)</f>
        <v>0</v>
      </c>
      <c r="BH224" s="144">
        <f>IF(N224="sníž. přenesená",J224,0)</f>
        <v>0</v>
      </c>
      <c r="BI224" s="144">
        <f>IF(N224="nulová",J224,0)</f>
        <v>0</v>
      </c>
      <c r="BJ224" s="18" t="s">
        <v>77</v>
      </c>
      <c r="BK224" s="144">
        <f>ROUND(I224*H224,2)</f>
        <v>0</v>
      </c>
      <c r="BL224" s="18" t="s">
        <v>167</v>
      </c>
      <c r="BM224" s="143" t="s">
        <v>2007</v>
      </c>
    </row>
    <row r="225" spans="2:65" s="1" customFormat="1" ht="11.25">
      <c r="B225" s="33"/>
      <c r="D225" s="145" t="s">
        <v>169</v>
      </c>
      <c r="F225" s="146" t="s">
        <v>2008</v>
      </c>
      <c r="I225" s="147"/>
      <c r="L225" s="33"/>
      <c r="M225" s="148"/>
      <c r="T225" s="54"/>
      <c r="AT225" s="18" t="s">
        <v>169</v>
      </c>
      <c r="AU225" s="18" t="s">
        <v>79</v>
      </c>
    </row>
    <row r="226" spans="2:65" s="1" customFormat="1" ht="11.25">
      <c r="B226" s="33"/>
      <c r="D226" s="193" t="s">
        <v>1254</v>
      </c>
      <c r="F226" s="194" t="s">
        <v>2009</v>
      </c>
      <c r="I226" s="147"/>
      <c r="L226" s="33"/>
      <c r="M226" s="148"/>
      <c r="T226" s="54"/>
      <c r="AT226" s="18" t="s">
        <v>1254</v>
      </c>
      <c r="AU226" s="18" t="s">
        <v>79</v>
      </c>
    </row>
    <row r="227" spans="2:65" s="15" customFormat="1" ht="11.25">
      <c r="B227" s="180"/>
      <c r="D227" s="145" t="s">
        <v>171</v>
      </c>
      <c r="E227" s="181" t="s">
        <v>19</v>
      </c>
      <c r="F227" s="182" t="s">
        <v>1933</v>
      </c>
      <c r="H227" s="181" t="s">
        <v>19</v>
      </c>
      <c r="I227" s="183"/>
      <c r="L227" s="180"/>
      <c r="M227" s="184"/>
      <c r="T227" s="185"/>
      <c r="AT227" s="181" t="s">
        <v>171</v>
      </c>
      <c r="AU227" s="181" t="s">
        <v>79</v>
      </c>
      <c r="AV227" s="15" t="s">
        <v>77</v>
      </c>
      <c r="AW227" s="15" t="s">
        <v>31</v>
      </c>
      <c r="AX227" s="15" t="s">
        <v>69</v>
      </c>
      <c r="AY227" s="181" t="s">
        <v>160</v>
      </c>
    </row>
    <row r="228" spans="2:65" s="12" customFormat="1" ht="11.25">
      <c r="B228" s="149"/>
      <c r="D228" s="145" t="s">
        <v>171</v>
      </c>
      <c r="E228" s="150" t="s">
        <v>19</v>
      </c>
      <c r="F228" s="151" t="s">
        <v>1934</v>
      </c>
      <c r="H228" s="152">
        <v>135</v>
      </c>
      <c r="I228" s="153"/>
      <c r="L228" s="149"/>
      <c r="M228" s="154"/>
      <c r="T228" s="155"/>
      <c r="AT228" s="150" t="s">
        <v>171</v>
      </c>
      <c r="AU228" s="150" t="s">
        <v>79</v>
      </c>
      <c r="AV228" s="12" t="s">
        <v>79</v>
      </c>
      <c r="AW228" s="12" t="s">
        <v>31</v>
      </c>
      <c r="AX228" s="12" t="s">
        <v>77</v>
      </c>
      <c r="AY228" s="150" t="s">
        <v>160</v>
      </c>
    </row>
    <row r="229" spans="2:65" s="1" customFormat="1" ht="16.5" customHeight="1">
      <c r="B229" s="33"/>
      <c r="C229" s="163" t="s">
        <v>378</v>
      </c>
      <c r="D229" s="163" t="s">
        <v>200</v>
      </c>
      <c r="E229" s="164" t="s">
        <v>2010</v>
      </c>
      <c r="F229" s="165" t="s">
        <v>2011</v>
      </c>
      <c r="G229" s="166" t="s">
        <v>313</v>
      </c>
      <c r="H229" s="167">
        <v>45</v>
      </c>
      <c r="I229" s="168"/>
      <c r="J229" s="169">
        <f>ROUND(I229*H229,2)</f>
        <v>0</v>
      </c>
      <c r="K229" s="165" t="s">
        <v>1251</v>
      </c>
      <c r="L229" s="170"/>
      <c r="M229" s="171" t="s">
        <v>19</v>
      </c>
      <c r="N229" s="172" t="s">
        <v>40</v>
      </c>
      <c r="P229" s="141">
        <f>O229*H229</f>
        <v>0</v>
      </c>
      <c r="Q229" s="141">
        <v>1.516</v>
      </c>
      <c r="R229" s="141">
        <f>Q229*H229</f>
        <v>68.22</v>
      </c>
      <c r="S229" s="141">
        <v>0</v>
      </c>
      <c r="T229" s="142">
        <f>S229*H229</f>
        <v>0</v>
      </c>
      <c r="AR229" s="143" t="s">
        <v>204</v>
      </c>
      <c r="AT229" s="143" t="s">
        <v>200</v>
      </c>
      <c r="AU229" s="143" t="s">
        <v>79</v>
      </c>
      <c r="AY229" s="18" t="s">
        <v>160</v>
      </c>
      <c r="BE229" s="144">
        <f>IF(N229="základní",J229,0)</f>
        <v>0</v>
      </c>
      <c r="BF229" s="144">
        <f>IF(N229="snížená",J229,0)</f>
        <v>0</v>
      </c>
      <c r="BG229" s="144">
        <f>IF(N229="zákl. přenesená",J229,0)</f>
        <v>0</v>
      </c>
      <c r="BH229" s="144">
        <f>IF(N229="sníž. přenesená",J229,0)</f>
        <v>0</v>
      </c>
      <c r="BI229" s="144">
        <f>IF(N229="nulová",J229,0)</f>
        <v>0</v>
      </c>
      <c r="BJ229" s="18" t="s">
        <v>77</v>
      </c>
      <c r="BK229" s="144">
        <f>ROUND(I229*H229,2)</f>
        <v>0</v>
      </c>
      <c r="BL229" s="18" t="s">
        <v>167</v>
      </c>
      <c r="BM229" s="143" t="s">
        <v>2012</v>
      </c>
    </row>
    <row r="230" spans="2:65" s="1" customFormat="1" ht="11.25">
      <c r="B230" s="33"/>
      <c r="D230" s="145" t="s">
        <v>169</v>
      </c>
      <c r="F230" s="146" t="s">
        <v>2011</v>
      </c>
      <c r="I230" s="147"/>
      <c r="L230" s="33"/>
      <c r="M230" s="148"/>
      <c r="T230" s="54"/>
      <c r="AT230" s="18" t="s">
        <v>169</v>
      </c>
      <c r="AU230" s="18" t="s">
        <v>79</v>
      </c>
    </row>
    <row r="231" spans="2:65" s="15" customFormat="1" ht="11.25">
      <c r="B231" s="180"/>
      <c r="D231" s="145" t="s">
        <v>171</v>
      </c>
      <c r="E231" s="181" t="s">
        <v>19</v>
      </c>
      <c r="F231" s="182" t="s">
        <v>1933</v>
      </c>
      <c r="H231" s="181" t="s">
        <v>19</v>
      </c>
      <c r="I231" s="183"/>
      <c r="L231" s="180"/>
      <c r="M231" s="184"/>
      <c r="T231" s="185"/>
      <c r="AT231" s="181" t="s">
        <v>171</v>
      </c>
      <c r="AU231" s="181" t="s">
        <v>79</v>
      </c>
      <c r="AV231" s="15" t="s">
        <v>77</v>
      </c>
      <c r="AW231" s="15" t="s">
        <v>31</v>
      </c>
      <c r="AX231" s="15" t="s">
        <v>69</v>
      </c>
      <c r="AY231" s="181" t="s">
        <v>160</v>
      </c>
    </row>
    <row r="232" spans="2:65" s="12" customFormat="1" ht="11.25">
      <c r="B232" s="149"/>
      <c r="D232" s="145" t="s">
        <v>171</v>
      </c>
      <c r="E232" s="150" t="s">
        <v>19</v>
      </c>
      <c r="F232" s="151" t="s">
        <v>2013</v>
      </c>
      <c r="H232" s="152">
        <v>45</v>
      </c>
      <c r="I232" s="153"/>
      <c r="L232" s="149"/>
      <c r="M232" s="154"/>
      <c r="T232" s="155"/>
      <c r="AT232" s="150" t="s">
        <v>171</v>
      </c>
      <c r="AU232" s="150" t="s">
        <v>79</v>
      </c>
      <c r="AV232" s="12" t="s">
        <v>79</v>
      </c>
      <c r="AW232" s="12" t="s">
        <v>31</v>
      </c>
      <c r="AX232" s="12" t="s">
        <v>77</v>
      </c>
      <c r="AY232" s="150" t="s">
        <v>160</v>
      </c>
    </row>
    <row r="233" spans="2:65" s="11" customFormat="1" ht="22.9" customHeight="1">
      <c r="B233" s="120"/>
      <c r="D233" s="121" t="s">
        <v>68</v>
      </c>
      <c r="E233" s="130" t="s">
        <v>178</v>
      </c>
      <c r="F233" s="130" t="s">
        <v>1403</v>
      </c>
      <c r="I233" s="123"/>
      <c r="J233" s="131">
        <f>BK233</f>
        <v>0</v>
      </c>
      <c r="L233" s="120"/>
      <c r="M233" s="125"/>
      <c r="P233" s="126">
        <f>SUM(P234:P262)</f>
        <v>0</v>
      </c>
      <c r="R233" s="126">
        <f>SUM(R234:R262)</f>
        <v>12.472356549999999</v>
      </c>
      <c r="T233" s="127">
        <f>SUM(T234:T262)</f>
        <v>0</v>
      </c>
      <c r="AR233" s="121" t="s">
        <v>77</v>
      </c>
      <c r="AT233" s="128" t="s">
        <v>68</v>
      </c>
      <c r="AU233" s="128" t="s">
        <v>77</v>
      </c>
      <c r="AY233" s="121" t="s">
        <v>160</v>
      </c>
      <c r="BK233" s="129">
        <f>SUM(BK234:BK262)</f>
        <v>0</v>
      </c>
    </row>
    <row r="234" spans="2:65" s="1" customFormat="1" ht="16.5" customHeight="1">
      <c r="B234" s="33"/>
      <c r="C234" s="132" t="s">
        <v>384</v>
      </c>
      <c r="D234" s="132" t="s">
        <v>162</v>
      </c>
      <c r="E234" s="133" t="s">
        <v>1404</v>
      </c>
      <c r="F234" s="134" t="s">
        <v>1405</v>
      </c>
      <c r="G234" s="135" t="s">
        <v>165</v>
      </c>
      <c r="H234" s="136">
        <v>0.72699999999999998</v>
      </c>
      <c r="I234" s="137"/>
      <c r="J234" s="138">
        <f>ROUND(I234*H234,2)</f>
        <v>0</v>
      </c>
      <c r="K234" s="134" t="s">
        <v>1251</v>
      </c>
      <c r="L234" s="33"/>
      <c r="M234" s="139" t="s">
        <v>19</v>
      </c>
      <c r="N234" s="140" t="s">
        <v>40</v>
      </c>
      <c r="P234" s="141">
        <f>O234*H234</f>
        <v>0</v>
      </c>
      <c r="Q234" s="141">
        <v>3.6889999999999999E-2</v>
      </c>
      <c r="R234" s="141">
        <f>Q234*H234</f>
        <v>2.6819029999999997E-2</v>
      </c>
      <c r="S234" s="141">
        <v>0</v>
      </c>
      <c r="T234" s="142">
        <f>S234*H234</f>
        <v>0</v>
      </c>
      <c r="AR234" s="143" t="s">
        <v>167</v>
      </c>
      <c r="AT234" s="143" t="s">
        <v>162</v>
      </c>
      <c r="AU234" s="143" t="s">
        <v>79</v>
      </c>
      <c r="AY234" s="18" t="s">
        <v>160</v>
      </c>
      <c r="BE234" s="144">
        <f>IF(N234="základní",J234,0)</f>
        <v>0</v>
      </c>
      <c r="BF234" s="144">
        <f>IF(N234="snížená",J234,0)</f>
        <v>0</v>
      </c>
      <c r="BG234" s="144">
        <f>IF(N234="zákl. přenesená",J234,0)</f>
        <v>0</v>
      </c>
      <c r="BH234" s="144">
        <f>IF(N234="sníž. přenesená",J234,0)</f>
        <v>0</v>
      </c>
      <c r="BI234" s="144">
        <f>IF(N234="nulová",J234,0)</f>
        <v>0</v>
      </c>
      <c r="BJ234" s="18" t="s">
        <v>77</v>
      </c>
      <c r="BK234" s="144">
        <f>ROUND(I234*H234,2)</f>
        <v>0</v>
      </c>
      <c r="BL234" s="18" t="s">
        <v>167</v>
      </c>
      <c r="BM234" s="143" t="s">
        <v>2014</v>
      </c>
    </row>
    <row r="235" spans="2:65" s="1" customFormat="1" ht="11.25">
      <c r="B235" s="33"/>
      <c r="D235" s="145" t="s">
        <v>169</v>
      </c>
      <c r="F235" s="146" t="s">
        <v>1405</v>
      </c>
      <c r="I235" s="147"/>
      <c r="L235" s="33"/>
      <c r="M235" s="148"/>
      <c r="T235" s="54"/>
      <c r="AT235" s="18" t="s">
        <v>169</v>
      </c>
      <c r="AU235" s="18" t="s">
        <v>79</v>
      </c>
    </row>
    <row r="236" spans="2:65" s="1" customFormat="1" ht="11.25">
      <c r="B236" s="33"/>
      <c r="D236" s="193" t="s">
        <v>1254</v>
      </c>
      <c r="F236" s="194" t="s">
        <v>1407</v>
      </c>
      <c r="I236" s="147"/>
      <c r="L236" s="33"/>
      <c r="M236" s="148"/>
      <c r="T236" s="54"/>
      <c r="AT236" s="18" t="s">
        <v>1254</v>
      </c>
      <c r="AU236" s="18" t="s">
        <v>79</v>
      </c>
    </row>
    <row r="237" spans="2:65" s="15" customFormat="1" ht="11.25">
      <c r="B237" s="180"/>
      <c r="D237" s="145" t="s">
        <v>171</v>
      </c>
      <c r="E237" s="181" t="s">
        <v>19</v>
      </c>
      <c r="F237" s="182" t="s">
        <v>1408</v>
      </c>
      <c r="H237" s="181" t="s">
        <v>19</v>
      </c>
      <c r="I237" s="183"/>
      <c r="L237" s="180"/>
      <c r="M237" s="184"/>
      <c r="T237" s="185"/>
      <c r="AT237" s="181" t="s">
        <v>171</v>
      </c>
      <c r="AU237" s="181" t="s">
        <v>79</v>
      </c>
      <c r="AV237" s="15" t="s">
        <v>77</v>
      </c>
      <c r="AW237" s="15" t="s">
        <v>31</v>
      </c>
      <c r="AX237" s="15" t="s">
        <v>69</v>
      </c>
      <c r="AY237" s="181" t="s">
        <v>160</v>
      </c>
    </row>
    <row r="238" spans="2:65" s="12" customFormat="1" ht="11.25">
      <c r="B238" s="149"/>
      <c r="D238" s="145" t="s">
        <v>171</v>
      </c>
      <c r="E238" s="150" t="s">
        <v>19</v>
      </c>
      <c r="F238" s="151" t="s">
        <v>2015</v>
      </c>
      <c r="H238" s="152">
        <v>0.72699999999999998</v>
      </c>
      <c r="I238" s="153"/>
      <c r="L238" s="149"/>
      <c r="M238" s="154"/>
      <c r="T238" s="155"/>
      <c r="AT238" s="150" t="s">
        <v>171</v>
      </c>
      <c r="AU238" s="150" t="s">
        <v>79</v>
      </c>
      <c r="AV238" s="12" t="s">
        <v>79</v>
      </c>
      <c r="AW238" s="12" t="s">
        <v>31</v>
      </c>
      <c r="AX238" s="12" t="s">
        <v>77</v>
      </c>
      <c r="AY238" s="150" t="s">
        <v>160</v>
      </c>
    </row>
    <row r="239" spans="2:65" s="1" customFormat="1" ht="16.5" customHeight="1">
      <c r="B239" s="33"/>
      <c r="C239" s="132" t="s">
        <v>390</v>
      </c>
      <c r="D239" s="132" t="s">
        <v>162</v>
      </c>
      <c r="E239" s="133" t="s">
        <v>1410</v>
      </c>
      <c r="F239" s="134" t="s">
        <v>1411</v>
      </c>
      <c r="G239" s="135" t="s">
        <v>165</v>
      </c>
      <c r="H239" s="136">
        <v>4.3339999999999996</v>
      </c>
      <c r="I239" s="137"/>
      <c r="J239" s="138">
        <f>ROUND(I239*H239,2)</f>
        <v>0</v>
      </c>
      <c r="K239" s="134" t="s">
        <v>1251</v>
      </c>
      <c r="L239" s="33"/>
      <c r="M239" s="139" t="s">
        <v>19</v>
      </c>
      <c r="N239" s="140" t="s">
        <v>40</v>
      </c>
      <c r="P239" s="141">
        <f>O239*H239</f>
        <v>0</v>
      </c>
      <c r="Q239" s="141">
        <v>2.5021499999999999</v>
      </c>
      <c r="R239" s="141">
        <f>Q239*H239</f>
        <v>10.844318099999999</v>
      </c>
      <c r="S239" s="141">
        <v>0</v>
      </c>
      <c r="T239" s="142">
        <f>S239*H239</f>
        <v>0</v>
      </c>
      <c r="AR239" s="143" t="s">
        <v>167</v>
      </c>
      <c r="AT239" s="143" t="s">
        <v>162</v>
      </c>
      <c r="AU239" s="143" t="s">
        <v>79</v>
      </c>
      <c r="AY239" s="18" t="s">
        <v>160</v>
      </c>
      <c r="BE239" s="144">
        <f>IF(N239="základní",J239,0)</f>
        <v>0</v>
      </c>
      <c r="BF239" s="144">
        <f>IF(N239="snížená",J239,0)</f>
        <v>0</v>
      </c>
      <c r="BG239" s="144">
        <f>IF(N239="zákl. přenesená",J239,0)</f>
        <v>0</v>
      </c>
      <c r="BH239" s="144">
        <f>IF(N239="sníž. přenesená",J239,0)</f>
        <v>0</v>
      </c>
      <c r="BI239" s="144">
        <f>IF(N239="nulová",J239,0)</f>
        <v>0</v>
      </c>
      <c r="BJ239" s="18" t="s">
        <v>77</v>
      </c>
      <c r="BK239" s="144">
        <f>ROUND(I239*H239,2)</f>
        <v>0</v>
      </c>
      <c r="BL239" s="18" t="s">
        <v>167</v>
      </c>
      <c r="BM239" s="143" t="s">
        <v>2016</v>
      </c>
    </row>
    <row r="240" spans="2:65" s="1" customFormat="1" ht="11.25">
      <c r="B240" s="33"/>
      <c r="D240" s="145" t="s">
        <v>169</v>
      </c>
      <c r="F240" s="146" t="s">
        <v>1413</v>
      </c>
      <c r="I240" s="147"/>
      <c r="L240" s="33"/>
      <c r="M240" s="148"/>
      <c r="T240" s="54"/>
      <c r="AT240" s="18" t="s">
        <v>169</v>
      </c>
      <c r="AU240" s="18" t="s">
        <v>79</v>
      </c>
    </row>
    <row r="241" spans="2:65" s="1" customFormat="1" ht="11.25">
      <c r="B241" s="33"/>
      <c r="D241" s="193" t="s">
        <v>1254</v>
      </c>
      <c r="F241" s="194" t="s">
        <v>1414</v>
      </c>
      <c r="I241" s="147"/>
      <c r="L241" s="33"/>
      <c r="M241" s="148"/>
      <c r="T241" s="54"/>
      <c r="AT241" s="18" t="s">
        <v>1254</v>
      </c>
      <c r="AU241" s="18" t="s">
        <v>79</v>
      </c>
    </row>
    <row r="242" spans="2:65" s="15" customFormat="1" ht="11.25">
      <c r="B242" s="180"/>
      <c r="D242" s="145" t="s">
        <v>171</v>
      </c>
      <c r="E242" s="181" t="s">
        <v>19</v>
      </c>
      <c r="F242" s="182" t="s">
        <v>2017</v>
      </c>
      <c r="H242" s="181" t="s">
        <v>19</v>
      </c>
      <c r="I242" s="183"/>
      <c r="L242" s="180"/>
      <c r="M242" s="184"/>
      <c r="T242" s="185"/>
      <c r="AT242" s="181" t="s">
        <v>171</v>
      </c>
      <c r="AU242" s="181" t="s">
        <v>79</v>
      </c>
      <c r="AV242" s="15" t="s">
        <v>77</v>
      </c>
      <c r="AW242" s="15" t="s">
        <v>31</v>
      </c>
      <c r="AX242" s="15" t="s">
        <v>69</v>
      </c>
      <c r="AY242" s="181" t="s">
        <v>160</v>
      </c>
    </row>
    <row r="243" spans="2:65" s="12" customFormat="1" ht="11.25">
      <c r="B243" s="149"/>
      <c r="D243" s="145" t="s">
        <v>171</v>
      </c>
      <c r="E243" s="150" t="s">
        <v>19</v>
      </c>
      <c r="F243" s="151" t="s">
        <v>2018</v>
      </c>
      <c r="H243" s="152">
        <v>4.3339999999999996</v>
      </c>
      <c r="I243" s="153"/>
      <c r="L243" s="149"/>
      <c r="M243" s="154"/>
      <c r="T243" s="155"/>
      <c r="AT243" s="150" t="s">
        <v>171</v>
      </c>
      <c r="AU243" s="150" t="s">
        <v>79</v>
      </c>
      <c r="AV243" s="12" t="s">
        <v>79</v>
      </c>
      <c r="AW243" s="12" t="s">
        <v>31</v>
      </c>
      <c r="AX243" s="12" t="s">
        <v>77</v>
      </c>
      <c r="AY243" s="150" t="s">
        <v>160</v>
      </c>
    </row>
    <row r="244" spans="2:65" s="1" customFormat="1" ht="16.5" customHeight="1">
      <c r="B244" s="33"/>
      <c r="C244" s="132" t="s">
        <v>399</v>
      </c>
      <c r="D244" s="132" t="s">
        <v>162</v>
      </c>
      <c r="E244" s="133" t="s">
        <v>1417</v>
      </c>
      <c r="F244" s="134" t="s">
        <v>1418</v>
      </c>
      <c r="G244" s="135" t="s">
        <v>165</v>
      </c>
      <c r="H244" s="136">
        <v>4.3339999999999996</v>
      </c>
      <c r="I244" s="137"/>
      <c r="J244" s="138">
        <f>ROUND(I244*H244,2)</f>
        <v>0</v>
      </c>
      <c r="K244" s="134" t="s">
        <v>1251</v>
      </c>
      <c r="L244" s="33"/>
      <c r="M244" s="139" t="s">
        <v>19</v>
      </c>
      <c r="N244" s="140" t="s">
        <v>40</v>
      </c>
      <c r="P244" s="141">
        <f>O244*H244</f>
        <v>0</v>
      </c>
      <c r="Q244" s="141">
        <v>4.8579999999999998E-2</v>
      </c>
      <c r="R244" s="141">
        <f>Q244*H244</f>
        <v>0.21054571999999996</v>
      </c>
      <c r="S244" s="141">
        <v>0</v>
      </c>
      <c r="T244" s="142">
        <f>S244*H244</f>
        <v>0</v>
      </c>
      <c r="AR244" s="143" t="s">
        <v>167</v>
      </c>
      <c r="AT244" s="143" t="s">
        <v>162</v>
      </c>
      <c r="AU244" s="143" t="s">
        <v>79</v>
      </c>
      <c r="AY244" s="18" t="s">
        <v>160</v>
      </c>
      <c r="BE244" s="144">
        <f>IF(N244="základní",J244,0)</f>
        <v>0</v>
      </c>
      <c r="BF244" s="144">
        <f>IF(N244="snížená",J244,0)</f>
        <v>0</v>
      </c>
      <c r="BG244" s="144">
        <f>IF(N244="zákl. přenesená",J244,0)</f>
        <v>0</v>
      </c>
      <c r="BH244" s="144">
        <f>IF(N244="sníž. přenesená",J244,0)</f>
        <v>0</v>
      </c>
      <c r="BI244" s="144">
        <f>IF(N244="nulová",J244,0)</f>
        <v>0</v>
      </c>
      <c r="BJ244" s="18" t="s">
        <v>77</v>
      </c>
      <c r="BK244" s="144">
        <f>ROUND(I244*H244,2)</f>
        <v>0</v>
      </c>
      <c r="BL244" s="18" t="s">
        <v>167</v>
      </c>
      <c r="BM244" s="143" t="s">
        <v>2019</v>
      </c>
    </row>
    <row r="245" spans="2:65" s="1" customFormat="1" ht="11.25">
      <c r="B245" s="33"/>
      <c r="D245" s="145" t="s">
        <v>169</v>
      </c>
      <c r="F245" s="146" t="s">
        <v>1420</v>
      </c>
      <c r="I245" s="147"/>
      <c r="L245" s="33"/>
      <c r="M245" s="148"/>
      <c r="T245" s="54"/>
      <c r="AT245" s="18" t="s">
        <v>169</v>
      </c>
      <c r="AU245" s="18" t="s">
        <v>79</v>
      </c>
    </row>
    <row r="246" spans="2:65" s="1" customFormat="1" ht="11.25">
      <c r="B246" s="33"/>
      <c r="D246" s="193" t="s">
        <v>1254</v>
      </c>
      <c r="F246" s="194" t="s">
        <v>1421</v>
      </c>
      <c r="I246" s="147"/>
      <c r="L246" s="33"/>
      <c r="M246" s="148"/>
      <c r="T246" s="54"/>
      <c r="AT246" s="18" t="s">
        <v>1254</v>
      </c>
      <c r="AU246" s="18" t="s">
        <v>79</v>
      </c>
    </row>
    <row r="247" spans="2:65" s="1" customFormat="1" ht="16.5" customHeight="1">
      <c r="B247" s="33"/>
      <c r="C247" s="132" t="s">
        <v>403</v>
      </c>
      <c r="D247" s="132" t="s">
        <v>162</v>
      </c>
      <c r="E247" s="133" t="s">
        <v>1422</v>
      </c>
      <c r="F247" s="134" t="s">
        <v>1423</v>
      </c>
      <c r="G247" s="135" t="s">
        <v>187</v>
      </c>
      <c r="H247" s="136">
        <v>17.12</v>
      </c>
      <c r="I247" s="137"/>
      <c r="J247" s="138">
        <f>ROUND(I247*H247,2)</f>
        <v>0</v>
      </c>
      <c r="K247" s="134" t="s">
        <v>1251</v>
      </c>
      <c r="L247" s="33"/>
      <c r="M247" s="139" t="s">
        <v>19</v>
      </c>
      <c r="N247" s="140" t="s">
        <v>40</v>
      </c>
      <c r="P247" s="141">
        <f>O247*H247</f>
        <v>0</v>
      </c>
      <c r="Q247" s="141">
        <v>4.1259999999999998E-2</v>
      </c>
      <c r="R247" s="141">
        <f>Q247*H247</f>
        <v>0.70637119999999998</v>
      </c>
      <c r="S247" s="141">
        <v>0</v>
      </c>
      <c r="T247" s="142">
        <f>S247*H247</f>
        <v>0</v>
      </c>
      <c r="AR247" s="143" t="s">
        <v>167</v>
      </c>
      <c r="AT247" s="143" t="s">
        <v>162</v>
      </c>
      <c r="AU247" s="143" t="s">
        <v>79</v>
      </c>
      <c r="AY247" s="18" t="s">
        <v>160</v>
      </c>
      <c r="BE247" s="144">
        <f>IF(N247="základní",J247,0)</f>
        <v>0</v>
      </c>
      <c r="BF247" s="144">
        <f>IF(N247="snížená",J247,0)</f>
        <v>0</v>
      </c>
      <c r="BG247" s="144">
        <f>IF(N247="zákl. přenesená",J247,0)</f>
        <v>0</v>
      </c>
      <c r="BH247" s="144">
        <f>IF(N247="sníž. přenesená",J247,0)</f>
        <v>0</v>
      </c>
      <c r="BI247" s="144">
        <f>IF(N247="nulová",J247,0)</f>
        <v>0</v>
      </c>
      <c r="BJ247" s="18" t="s">
        <v>77</v>
      </c>
      <c r="BK247" s="144">
        <f>ROUND(I247*H247,2)</f>
        <v>0</v>
      </c>
      <c r="BL247" s="18" t="s">
        <v>167</v>
      </c>
      <c r="BM247" s="143" t="s">
        <v>2020</v>
      </c>
    </row>
    <row r="248" spans="2:65" s="1" customFormat="1" ht="11.25">
      <c r="B248" s="33"/>
      <c r="D248" s="145" t="s">
        <v>169</v>
      </c>
      <c r="F248" s="146" t="s">
        <v>1425</v>
      </c>
      <c r="I248" s="147"/>
      <c r="L248" s="33"/>
      <c r="M248" s="148"/>
      <c r="T248" s="54"/>
      <c r="AT248" s="18" t="s">
        <v>169</v>
      </c>
      <c r="AU248" s="18" t="s">
        <v>79</v>
      </c>
    </row>
    <row r="249" spans="2:65" s="1" customFormat="1" ht="11.25">
      <c r="B249" s="33"/>
      <c r="D249" s="193" t="s">
        <v>1254</v>
      </c>
      <c r="F249" s="194" t="s">
        <v>1426</v>
      </c>
      <c r="I249" s="147"/>
      <c r="L249" s="33"/>
      <c r="M249" s="148"/>
      <c r="T249" s="54"/>
      <c r="AT249" s="18" t="s">
        <v>1254</v>
      </c>
      <c r="AU249" s="18" t="s">
        <v>79</v>
      </c>
    </row>
    <row r="250" spans="2:65" s="12" customFormat="1" ht="11.25">
      <c r="B250" s="149"/>
      <c r="D250" s="145" t="s">
        <v>171</v>
      </c>
      <c r="E250" s="150" t="s">
        <v>19</v>
      </c>
      <c r="F250" s="151" t="s">
        <v>2021</v>
      </c>
      <c r="H250" s="152">
        <v>17.12</v>
      </c>
      <c r="I250" s="153"/>
      <c r="L250" s="149"/>
      <c r="M250" s="154"/>
      <c r="T250" s="155"/>
      <c r="AT250" s="150" t="s">
        <v>171</v>
      </c>
      <c r="AU250" s="150" t="s">
        <v>79</v>
      </c>
      <c r="AV250" s="12" t="s">
        <v>79</v>
      </c>
      <c r="AW250" s="12" t="s">
        <v>31</v>
      </c>
      <c r="AX250" s="12" t="s">
        <v>77</v>
      </c>
      <c r="AY250" s="150" t="s">
        <v>160</v>
      </c>
    </row>
    <row r="251" spans="2:65" s="1" customFormat="1" ht="16.5" customHeight="1">
      <c r="B251" s="33"/>
      <c r="C251" s="132" t="s">
        <v>406</v>
      </c>
      <c r="D251" s="132" t="s">
        <v>162</v>
      </c>
      <c r="E251" s="133" t="s">
        <v>1428</v>
      </c>
      <c r="F251" s="134" t="s">
        <v>1429</v>
      </c>
      <c r="G251" s="135" t="s">
        <v>187</v>
      </c>
      <c r="H251" s="136">
        <v>17.12</v>
      </c>
      <c r="I251" s="137"/>
      <c r="J251" s="138">
        <f>ROUND(I251*H251,2)</f>
        <v>0</v>
      </c>
      <c r="K251" s="134" t="s">
        <v>1251</v>
      </c>
      <c r="L251" s="33"/>
      <c r="M251" s="139" t="s">
        <v>19</v>
      </c>
      <c r="N251" s="140" t="s">
        <v>40</v>
      </c>
      <c r="P251" s="141">
        <f>O251*H251</f>
        <v>0</v>
      </c>
      <c r="Q251" s="141">
        <v>2.0000000000000002E-5</v>
      </c>
      <c r="R251" s="141">
        <f>Q251*H251</f>
        <v>3.4240000000000003E-4</v>
      </c>
      <c r="S251" s="141">
        <v>0</v>
      </c>
      <c r="T251" s="142">
        <f>S251*H251</f>
        <v>0</v>
      </c>
      <c r="AR251" s="143" t="s">
        <v>167</v>
      </c>
      <c r="AT251" s="143" t="s">
        <v>162</v>
      </c>
      <c r="AU251" s="143" t="s">
        <v>79</v>
      </c>
      <c r="AY251" s="18" t="s">
        <v>160</v>
      </c>
      <c r="BE251" s="144">
        <f>IF(N251="základní",J251,0)</f>
        <v>0</v>
      </c>
      <c r="BF251" s="144">
        <f>IF(N251="snížená",J251,0)</f>
        <v>0</v>
      </c>
      <c r="BG251" s="144">
        <f>IF(N251="zákl. přenesená",J251,0)</f>
        <v>0</v>
      </c>
      <c r="BH251" s="144">
        <f>IF(N251="sníž. přenesená",J251,0)</f>
        <v>0</v>
      </c>
      <c r="BI251" s="144">
        <f>IF(N251="nulová",J251,0)</f>
        <v>0</v>
      </c>
      <c r="BJ251" s="18" t="s">
        <v>77</v>
      </c>
      <c r="BK251" s="144">
        <f>ROUND(I251*H251,2)</f>
        <v>0</v>
      </c>
      <c r="BL251" s="18" t="s">
        <v>167</v>
      </c>
      <c r="BM251" s="143" t="s">
        <v>2022</v>
      </c>
    </row>
    <row r="252" spans="2:65" s="1" customFormat="1" ht="11.25">
      <c r="B252" s="33"/>
      <c r="D252" s="145" t="s">
        <v>169</v>
      </c>
      <c r="F252" s="146" t="s">
        <v>1431</v>
      </c>
      <c r="I252" s="147"/>
      <c r="L252" s="33"/>
      <c r="M252" s="148"/>
      <c r="T252" s="54"/>
      <c r="AT252" s="18" t="s">
        <v>169</v>
      </c>
      <c r="AU252" s="18" t="s">
        <v>79</v>
      </c>
    </row>
    <row r="253" spans="2:65" s="1" customFormat="1" ht="11.25">
      <c r="B253" s="33"/>
      <c r="D253" s="193" t="s">
        <v>1254</v>
      </c>
      <c r="F253" s="194" t="s">
        <v>1432</v>
      </c>
      <c r="I253" s="147"/>
      <c r="L253" s="33"/>
      <c r="M253" s="148"/>
      <c r="T253" s="54"/>
      <c r="AT253" s="18" t="s">
        <v>1254</v>
      </c>
      <c r="AU253" s="18" t="s">
        <v>79</v>
      </c>
    </row>
    <row r="254" spans="2:65" s="1" customFormat="1" ht="16.5" customHeight="1">
      <c r="B254" s="33"/>
      <c r="C254" s="132" t="s">
        <v>409</v>
      </c>
      <c r="D254" s="132" t="s">
        <v>162</v>
      </c>
      <c r="E254" s="133" t="s">
        <v>1433</v>
      </c>
      <c r="F254" s="134" t="s">
        <v>1434</v>
      </c>
      <c r="G254" s="135" t="s">
        <v>233</v>
      </c>
      <c r="H254" s="136">
        <v>0.65</v>
      </c>
      <c r="I254" s="137"/>
      <c r="J254" s="138">
        <f>ROUND(I254*H254,2)</f>
        <v>0</v>
      </c>
      <c r="K254" s="134" t="s">
        <v>1251</v>
      </c>
      <c r="L254" s="33"/>
      <c r="M254" s="139" t="s">
        <v>19</v>
      </c>
      <c r="N254" s="140" t="s">
        <v>40</v>
      </c>
      <c r="P254" s="141">
        <f>O254*H254</f>
        <v>0</v>
      </c>
      <c r="Q254" s="141">
        <v>1.04877</v>
      </c>
      <c r="R254" s="141">
        <f>Q254*H254</f>
        <v>0.68170050000000004</v>
      </c>
      <c r="S254" s="141">
        <v>0</v>
      </c>
      <c r="T254" s="142">
        <f>S254*H254</f>
        <v>0</v>
      </c>
      <c r="AR254" s="143" t="s">
        <v>167</v>
      </c>
      <c r="AT254" s="143" t="s">
        <v>162</v>
      </c>
      <c r="AU254" s="143" t="s">
        <v>79</v>
      </c>
      <c r="AY254" s="18" t="s">
        <v>160</v>
      </c>
      <c r="BE254" s="144">
        <f>IF(N254="základní",J254,0)</f>
        <v>0</v>
      </c>
      <c r="BF254" s="144">
        <f>IF(N254="snížená",J254,0)</f>
        <v>0</v>
      </c>
      <c r="BG254" s="144">
        <f>IF(N254="zákl. přenesená",J254,0)</f>
        <v>0</v>
      </c>
      <c r="BH254" s="144">
        <f>IF(N254="sníž. přenesená",J254,0)</f>
        <v>0</v>
      </c>
      <c r="BI254" s="144">
        <f>IF(N254="nulová",J254,0)</f>
        <v>0</v>
      </c>
      <c r="BJ254" s="18" t="s">
        <v>77</v>
      </c>
      <c r="BK254" s="144">
        <f>ROUND(I254*H254,2)</f>
        <v>0</v>
      </c>
      <c r="BL254" s="18" t="s">
        <v>167</v>
      </c>
      <c r="BM254" s="143" t="s">
        <v>2023</v>
      </c>
    </row>
    <row r="255" spans="2:65" s="1" customFormat="1" ht="11.25">
      <c r="B255" s="33"/>
      <c r="D255" s="145" t="s">
        <v>169</v>
      </c>
      <c r="F255" s="146" t="s">
        <v>1436</v>
      </c>
      <c r="I255" s="147"/>
      <c r="L255" s="33"/>
      <c r="M255" s="148"/>
      <c r="T255" s="54"/>
      <c r="AT255" s="18" t="s">
        <v>169</v>
      </c>
      <c r="AU255" s="18" t="s">
        <v>79</v>
      </c>
    </row>
    <row r="256" spans="2:65" s="1" customFormat="1" ht="11.25">
      <c r="B256" s="33"/>
      <c r="D256" s="193" t="s">
        <v>1254</v>
      </c>
      <c r="F256" s="194" t="s">
        <v>1437</v>
      </c>
      <c r="I256" s="147"/>
      <c r="L256" s="33"/>
      <c r="M256" s="148"/>
      <c r="T256" s="54"/>
      <c r="AT256" s="18" t="s">
        <v>1254</v>
      </c>
      <c r="AU256" s="18" t="s">
        <v>79</v>
      </c>
    </row>
    <row r="257" spans="2:65" s="15" customFormat="1" ht="11.25">
      <c r="B257" s="180"/>
      <c r="D257" s="145" t="s">
        <v>171</v>
      </c>
      <c r="E257" s="181" t="s">
        <v>19</v>
      </c>
      <c r="F257" s="182" t="s">
        <v>1438</v>
      </c>
      <c r="H257" s="181" t="s">
        <v>19</v>
      </c>
      <c r="I257" s="183"/>
      <c r="L257" s="180"/>
      <c r="M257" s="184"/>
      <c r="T257" s="185"/>
      <c r="AT257" s="181" t="s">
        <v>171</v>
      </c>
      <c r="AU257" s="181" t="s">
        <v>79</v>
      </c>
      <c r="AV257" s="15" t="s">
        <v>77</v>
      </c>
      <c r="AW257" s="15" t="s">
        <v>31</v>
      </c>
      <c r="AX257" s="15" t="s">
        <v>69</v>
      </c>
      <c r="AY257" s="181" t="s">
        <v>160</v>
      </c>
    </row>
    <row r="258" spans="2:65" s="12" customFormat="1" ht="11.25">
      <c r="B258" s="149"/>
      <c r="D258" s="145" t="s">
        <v>171</v>
      </c>
      <c r="E258" s="150" t="s">
        <v>19</v>
      </c>
      <c r="F258" s="151" t="s">
        <v>2024</v>
      </c>
      <c r="H258" s="152">
        <v>0.65</v>
      </c>
      <c r="I258" s="153"/>
      <c r="L258" s="149"/>
      <c r="M258" s="154"/>
      <c r="T258" s="155"/>
      <c r="AT258" s="150" t="s">
        <v>171</v>
      </c>
      <c r="AU258" s="150" t="s">
        <v>79</v>
      </c>
      <c r="AV258" s="12" t="s">
        <v>79</v>
      </c>
      <c r="AW258" s="12" t="s">
        <v>31</v>
      </c>
      <c r="AX258" s="12" t="s">
        <v>77</v>
      </c>
      <c r="AY258" s="150" t="s">
        <v>160</v>
      </c>
    </row>
    <row r="259" spans="2:65" s="1" customFormat="1" ht="16.5" customHeight="1">
      <c r="B259" s="33"/>
      <c r="C259" s="132" t="s">
        <v>415</v>
      </c>
      <c r="D259" s="132" t="s">
        <v>162</v>
      </c>
      <c r="E259" s="133" t="s">
        <v>1440</v>
      </c>
      <c r="F259" s="134" t="s">
        <v>1441</v>
      </c>
      <c r="G259" s="135" t="s">
        <v>298</v>
      </c>
      <c r="H259" s="136">
        <v>5.38</v>
      </c>
      <c r="I259" s="137"/>
      <c r="J259" s="138">
        <f>ROUND(I259*H259,2)</f>
        <v>0</v>
      </c>
      <c r="K259" s="134" t="s">
        <v>1251</v>
      </c>
      <c r="L259" s="33"/>
      <c r="M259" s="139" t="s">
        <v>19</v>
      </c>
      <c r="N259" s="140" t="s">
        <v>40</v>
      </c>
      <c r="P259" s="141">
        <f>O259*H259</f>
        <v>0</v>
      </c>
      <c r="Q259" s="141">
        <v>4.2000000000000002E-4</v>
      </c>
      <c r="R259" s="141">
        <f>Q259*H259</f>
        <v>2.2596000000000001E-3</v>
      </c>
      <c r="S259" s="141">
        <v>0</v>
      </c>
      <c r="T259" s="142">
        <f>S259*H259</f>
        <v>0</v>
      </c>
      <c r="AR259" s="143" t="s">
        <v>167</v>
      </c>
      <c r="AT259" s="143" t="s">
        <v>162</v>
      </c>
      <c r="AU259" s="143" t="s">
        <v>79</v>
      </c>
      <c r="AY259" s="18" t="s">
        <v>160</v>
      </c>
      <c r="BE259" s="144">
        <f>IF(N259="základní",J259,0)</f>
        <v>0</v>
      </c>
      <c r="BF259" s="144">
        <f>IF(N259="snížená",J259,0)</f>
        <v>0</v>
      </c>
      <c r="BG259" s="144">
        <f>IF(N259="zákl. přenesená",J259,0)</f>
        <v>0</v>
      </c>
      <c r="BH259" s="144">
        <f>IF(N259="sníž. přenesená",J259,0)</f>
        <v>0</v>
      </c>
      <c r="BI259" s="144">
        <f>IF(N259="nulová",J259,0)</f>
        <v>0</v>
      </c>
      <c r="BJ259" s="18" t="s">
        <v>77</v>
      </c>
      <c r="BK259" s="144">
        <f>ROUND(I259*H259,2)</f>
        <v>0</v>
      </c>
      <c r="BL259" s="18" t="s">
        <v>167</v>
      </c>
      <c r="BM259" s="143" t="s">
        <v>2025</v>
      </c>
    </row>
    <row r="260" spans="2:65" s="1" customFormat="1" ht="11.25">
      <c r="B260" s="33"/>
      <c r="D260" s="145" t="s">
        <v>169</v>
      </c>
      <c r="F260" s="146" t="s">
        <v>1443</v>
      </c>
      <c r="I260" s="147"/>
      <c r="L260" s="33"/>
      <c r="M260" s="148"/>
      <c r="T260" s="54"/>
      <c r="AT260" s="18" t="s">
        <v>169</v>
      </c>
      <c r="AU260" s="18" t="s">
        <v>79</v>
      </c>
    </row>
    <row r="261" spans="2:65" s="1" customFormat="1" ht="11.25">
      <c r="B261" s="33"/>
      <c r="D261" s="193" t="s">
        <v>1254</v>
      </c>
      <c r="F261" s="194" t="s">
        <v>1444</v>
      </c>
      <c r="I261" s="147"/>
      <c r="L261" s="33"/>
      <c r="M261" s="148"/>
      <c r="T261" s="54"/>
      <c r="AT261" s="18" t="s">
        <v>1254</v>
      </c>
      <c r="AU261" s="18" t="s">
        <v>79</v>
      </c>
    </row>
    <row r="262" spans="2:65" s="12" customFormat="1" ht="11.25">
      <c r="B262" s="149"/>
      <c r="D262" s="145" t="s">
        <v>171</v>
      </c>
      <c r="E262" s="150" t="s">
        <v>19</v>
      </c>
      <c r="F262" s="151" t="s">
        <v>2026</v>
      </c>
      <c r="H262" s="152">
        <v>5.38</v>
      </c>
      <c r="I262" s="153"/>
      <c r="L262" s="149"/>
      <c r="M262" s="154"/>
      <c r="T262" s="155"/>
      <c r="AT262" s="150" t="s">
        <v>171</v>
      </c>
      <c r="AU262" s="150" t="s">
        <v>79</v>
      </c>
      <c r="AV262" s="12" t="s">
        <v>79</v>
      </c>
      <c r="AW262" s="12" t="s">
        <v>31</v>
      </c>
      <c r="AX262" s="12" t="s">
        <v>77</v>
      </c>
      <c r="AY262" s="150" t="s">
        <v>160</v>
      </c>
    </row>
    <row r="263" spans="2:65" s="11" customFormat="1" ht="22.9" customHeight="1">
      <c r="B263" s="120"/>
      <c r="D263" s="121" t="s">
        <v>68</v>
      </c>
      <c r="E263" s="130" t="s">
        <v>167</v>
      </c>
      <c r="F263" s="130" t="s">
        <v>1446</v>
      </c>
      <c r="I263" s="123"/>
      <c r="J263" s="131">
        <f>BK263</f>
        <v>0</v>
      </c>
      <c r="L263" s="120"/>
      <c r="M263" s="125"/>
      <c r="P263" s="126">
        <f>SUM(P264:P298)</f>
        <v>0</v>
      </c>
      <c r="R263" s="126">
        <f>SUM(R264:R298)</f>
        <v>49.968318959999998</v>
      </c>
      <c r="T263" s="127">
        <f>SUM(T264:T298)</f>
        <v>0</v>
      </c>
      <c r="AR263" s="121" t="s">
        <v>77</v>
      </c>
      <c r="AT263" s="128" t="s">
        <v>68</v>
      </c>
      <c r="AU263" s="128" t="s">
        <v>77</v>
      </c>
      <c r="AY263" s="121" t="s">
        <v>160</v>
      </c>
      <c r="BK263" s="129">
        <f>SUM(BK264:BK298)</f>
        <v>0</v>
      </c>
    </row>
    <row r="264" spans="2:65" s="1" customFormat="1" ht="16.5" customHeight="1">
      <c r="B264" s="33"/>
      <c r="C264" s="132" t="s">
        <v>420</v>
      </c>
      <c r="D264" s="132" t="s">
        <v>162</v>
      </c>
      <c r="E264" s="133" t="s">
        <v>1447</v>
      </c>
      <c r="F264" s="134" t="s">
        <v>1448</v>
      </c>
      <c r="G264" s="135" t="s">
        <v>165</v>
      </c>
      <c r="H264" s="136">
        <v>17.594999999999999</v>
      </c>
      <c r="I264" s="137"/>
      <c r="J264" s="138">
        <f>ROUND(I264*H264,2)</f>
        <v>0</v>
      </c>
      <c r="K264" s="134" t="s">
        <v>1251</v>
      </c>
      <c r="L264" s="33"/>
      <c r="M264" s="139" t="s">
        <v>19</v>
      </c>
      <c r="N264" s="140" t="s">
        <v>40</v>
      </c>
      <c r="P264" s="141">
        <f>O264*H264</f>
        <v>0</v>
      </c>
      <c r="Q264" s="141">
        <v>2.5022000000000002</v>
      </c>
      <c r="R264" s="141">
        <f>Q264*H264</f>
        <v>44.026209000000001</v>
      </c>
      <c r="S264" s="141">
        <v>0</v>
      </c>
      <c r="T264" s="142">
        <f>S264*H264</f>
        <v>0</v>
      </c>
      <c r="AR264" s="143" t="s">
        <v>167</v>
      </c>
      <c r="AT264" s="143" t="s">
        <v>162</v>
      </c>
      <c r="AU264" s="143" t="s">
        <v>79</v>
      </c>
      <c r="AY264" s="18" t="s">
        <v>160</v>
      </c>
      <c r="BE264" s="144">
        <f>IF(N264="základní",J264,0)</f>
        <v>0</v>
      </c>
      <c r="BF264" s="144">
        <f>IF(N264="snížená",J264,0)</f>
        <v>0</v>
      </c>
      <c r="BG264" s="144">
        <f>IF(N264="zákl. přenesená",J264,0)</f>
        <v>0</v>
      </c>
      <c r="BH264" s="144">
        <f>IF(N264="sníž. přenesená",J264,0)</f>
        <v>0</v>
      </c>
      <c r="BI264" s="144">
        <f>IF(N264="nulová",J264,0)</f>
        <v>0</v>
      </c>
      <c r="BJ264" s="18" t="s">
        <v>77</v>
      </c>
      <c r="BK264" s="144">
        <f>ROUND(I264*H264,2)</f>
        <v>0</v>
      </c>
      <c r="BL264" s="18" t="s">
        <v>167</v>
      </c>
      <c r="BM264" s="143" t="s">
        <v>2027</v>
      </c>
    </row>
    <row r="265" spans="2:65" s="1" customFormat="1" ht="11.25">
      <c r="B265" s="33"/>
      <c r="D265" s="145" t="s">
        <v>169</v>
      </c>
      <c r="F265" s="146" t="s">
        <v>1450</v>
      </c>
      <c r="I265" s="147"/>
      <c r="L265" s="33"/>
      <c r="M265" s="148"/>
      <c r="T265" s="54"/>
      <c r="AT265" s="18" t="s">
        <v>169</v>
      </c>
      <c r="AU265" s="18" t="s">
        <v>79</v>
      </c>
    </row>
    <row r="266" spans="2:65" s="1" customFormat="1" ht="11.25">
      <c r="B266" s="33"/>
      <c r="D266" s="193" t="s">
        <v>1254</v>
      </c>
      <c r="F266" s="194" t="s">
        <v>1451</v>
      </c>
      <c r="I266" s="147"/>
      <c r="L266" s="33"/>
      <c r="M266" s="148"/>
      <c r="T266" s="54"/>
      <c r="AT266" s="18" t="s">
        <v>1254</v>
      </c>
      <c r="AU266" s="18" t="s">
        <v>79</v>
      </c>
    </row>
    <row r="267" spans="2:65" s="15" customFormat="1" ht="11.25">
      <c r="B267" s="180"/>
      <c r="D267" s="145" t="s">
        <v>171</v>
      </c>
      <c r="E267" s="181" t="s">
        <v>19</v>
      </c>
      <c r="F267" s="182" t="s">
        <v>2028</v>
      </c>
      <c r="H267" s="181" t="s">
        <v>19</v>
      </c>
      <c r="I267" s="183"/>
      <c r="L267" s="180"/>
      <c r="M267" s="184"/>
      <c r="T267" s="185"/>
      <c r="AT267" s="181" t="s">
        <v>171</v>
      </c>
      <c r="AU267" s="181" t="s">
        <v>79</v>
      </c>
      <c r="AV267" s="15" t="s">
        <v>77</v>
      </c>
      <c r="AW267" s="15" t="s">
        <v>31</v>
      </c>
      <c r="AX267" s="15" t="s">
        <v>69</v>
      </c>
      <c r="AY267" s="181" t="s">
        <v>160</v>
      </c>
    </row>
    <row r="268" spans="2:65" s="12" customFormat="1" ht="11.25">
      <c r="B268" s="149"/>
      <c r="D268" s="145" t="s">
        <v>171</v>
      </c>
      <c r="E268" s="150" t="s">
        <v>19</v>
      </c>
      <c r="F268" s="151" t="s">
        <v>2029</v>
      </c>
      <c r="H268" s="152">
        <v>17.594999999999999</v>
      </c>
      <c r="I268" s="153"/>
      <c r="L268" s="149"/>
      <c r="M268" s="154"/>
      <c r="T268" s="155"/>
      <c r="AT268" s="150" t="s">
        <v>171</v>
      </c>
      <c r="AU268" s="150" t="s">
        <v>79</v>
      </c>
      <c r="AV268" s="12" t="s">
        <v>79</v>
      </c>
      <c r="AW268" s="12" t="s">
        <v>31</v>
      </c>
      <c r="AX268" s="12" t="s">
        <v>77</v>
      </c>
      <c r="AY268" s="150" t="s">
        <v>160</v>
      </c>
    </row>
    <row r="269" spans="2:65" s="1" customFormat="1" ht="24.2" customHeight="1">
      <c r="B269" s="33"/>
      <c r="C269" s="132" t="s">
        <v>426</v>
      </c>
      <c r="D269" s="132" t="s">
        <v>162</v>
      </c>
      <c r="E269" s="133" t="s">
        <v>1454</v>
      </c>
      <c r="F269" s="134" t="s">
        <v>1455</v>
      </c>
      <c r="G269" s="135" t="s">
        <v>165</v>
      </c>
      <c r="H269" s="136">
        <v>17.594999999999999</v>
      </c>
      <c r="I269" s="137"/>
      <c r="J269" s="138">
        <f>ROUND(I269*H269,2)</f>
        <v>0</v>
      </c>
      <c r="K269" s="134" t="s">
        <v>1251</v>
      </c>
      <c r="L269" s="33"/>
      <c r="M269" s="139" t="s">
        <v>19</v>
      </c>
      <c r="N269" s="140" t="s">
        <v>40</v>
      </c>
      <c r="P269" s="141">
        <f>O269*H269</f>
        <v>0</v>
      </c>
      <c r="Q269" s="141">
        <v>4.8579999999999998E-2</v>
      </c>
      <c r="R269" s="141">
        <f>Q269*H269</f>
        <v>0.85476509999999994</v>
      </c>
      <c r="S269" s="141">
        <v>0</v>
      </c>
      <c r="T269" s="142">
        <f>S269*H269</f>
        <v>0</v>
      </c>
      <c r="AR269" s="143" t="s">
        <v>167</v>
      </c>
      <c r="AT269" s="143" t="s">
        <v>162</v>
      </c>
      <c r="AU269" s="143" t="s">
        <v>79</v>
      </c>
      <c r="AY269" s="18" t="s">
        <v>160</v>
      </c>
      <c r="BE269" s="144">
        <f>IF(N269="základní",J269,0)</f>
        <v>0</v>
      </c>
      <c r="BF269" s="144">
        <f>IF(N269="snížená",J269,0)</f>
        <v>0</v>
      </c>
      <c r="BG269" s="144">
        <f>IF(N269="zákl. přenesená",J269,0)</f>
        <v>0</v>
      </c>
      <c r="BH269" s="144">
        <f>IF(N269="sníž. přenesená",J269,0)</f>
        <v>0</v>
      </c>
      <c r="BI269" s="144">
        <f>IF(N269="nulová",J269,0)</f>
        <v>0</v>
      </c>
      <c r="BJ269" s="18" t="s">
        <v>77</v>
      </c>
      <c r="BK269" s="144">
        <f>ROUND(I269*H269,2)</f>
        <v>0</v>
      </c>
      <c r="BL269" s="18" t="s">
        <v>167</v>
      </c>
      <c r="BM269" s="143" t="s">
        <v>2030</v>
      </c>
    </row>
    <row r="270" spans="2:65" s="1" customFormat="1" ht="11.25">
      <c r="B270" s="33"/>
      <c r="D270" s="145" t="s">
        <v>169</v>
      </c>
      <c r="F270" s="146" t="s">
        <v>1457</v>
      </c>
      <c r="I270" s="147"/>
      <c r="L270" s="33"/>
      <c r="M270" s="148"/>
      <c r="T270" s="54"/>
      <c r="AT270" s="18" t="s">
        <v>169</v>
      </c>
      <c r="AU270" s="18" t="s">
        <v>79</v>
      </c>
    </row>
    <row r="271" spans="2:65" s="1" customFormat="1" ht="11.25">
      <c r="B271" s="33"/>
      <c r="D271" s="193" t="s">
        <v>1254</v>
      </c>
      <c r="F271" s="194" t="s">
        <v>1458</v>
      </c>
      <c r="I271" s="147"/>
      <c r="L271" s="33"/>
      <c r="M271" s="148"/>
      <c r="T271" s="54"/>
      <c r="AT271" s="18" t="s">
        <v>1254</v>
      </c>
      <c r="AU271" s="18" t="s">
        <v>79</v>
      </c>
    </row>
    <row r="272" spans="2:65" s="1" customFormat="1" ht="16.5" customHeight="1">
      <c r="B272" s="33"/>
      <c r="C272" s="132" t="s">
        <v>432</v>
      </c>
      <c r="D272" s="132" t="s">
        <v>162</v>
      </c>
      <c r="E272" s="133" t="s">
        <v>1459</v>
      </c>
      <c r="F272" s="134" t="s">
        <v>1460</v>
      </c>
      <c r="G272" s="135" t="s">
        <v>187</v>
      </c>
      <c r="H272" s="136">
        <v>7.0629999999999997</v>
      </c>
      <c r="I272" s="137"/>
      <c r="J272" s="138">
        <f>ROUND(I272*H272,2)</f>
        <v>0</v>
      </c>
      <c r="K272" s="134" t="s">
        <v>1251</v>
      </c>
      <c r="L272" s="33"/>
      <c r="M272" s="139" t="s">
        <v>19</v>
      </c>
      <c r="N272" s="140" t="s">
        <v>40</v>
      </c>
      <c r="P272" s="141">
        <f>O272*H272</f>
        <v>0</v>
      </c>
      <c r="Q272" s="141">
        <v>1.7639999999999999E-2</v>
      </c>
      <c r="R272" s="141">
        <f>Q272*H272</f>
        <v>0.12459131999999999</v>
      </c>
      <c r="S272" s="141">
        <v>0</v>
      </c>
      <c r="T272" s="142">
        <f>S272*H272</f>
        <v>0</v>
      </c>
      <c r="AR272" s="143" t="s">
        <v>167</v>
      </c>
      <c r="AT272" s="143" t="s">
        <v>162</v>
      </c>
      <c r="AU272" s="143" t="s">
        <v>79</v>
      </c>
      <c r="AY272" s="18" t="s">
        <v>160</v>
      </c>
      <c r="BE272" s="144">
        <f>IF(N272="základní",J272,0)</f>
        <v>0</v>
      </c>
      <c r="BF272" s="144">
        <f>IF(N272="snížená",J272,0)</f>
        <v>0</v>
      </c>
      <c r="BG272" s="144">
        <f>IF(N272="zákl. přenesená",J272,0)</f>
        <v>0</v>
      </c>
      <c r="BH272" s="144">
        <f>IF(N272="sníž. přenesená",J272,0)</f>
        <v>0</v>
      </c>
      <c r="BI272" s="144">
        <f>IF(N272="nulová",J272,0)</f>
        <v>0</v>
      </c>
      <c r="BJ272" s="18" t="s">
        <v>77</v>
      </c>
      <c r="BK272" s="144">
        <f>ROUND(I272*H272,2)</f>
        <v>0</v>
      </c>
      <c r="BL272" s="18" t="s">
        <v>167</v>
      </c>
      <c r="BM272" s="143" t="s">
        <v>2031</v>
      </c>
    </row>
    <row r="273" spans="2:65" s="1" customFormat="1" ht="11.25">
      <c r="B273" s="33"/>
      <c r="D273" s="145" t="s">
        <v>169</v>
      </c>
      <c r="F273" s="146" t="s">
        <v>1462</v>
      </c>
      <c r="I273" s="147"/>
      <c r="L273" s="33"/>
      <c r="M273" s="148"/>
      <c r="T273" s="54"/>
      <c r="AT273" s="18" t="s">
        <v>169</v>
      </c>
      <c r="AU273" s="18" t="s">
        <v>79</v>
      </c>
    </row>
    <row r="274" spans="2:65" s="1" customFormat="1" ht="11.25">
      <c r="B274" s="33"/>
      <c r="D274" s="193" t="s">
        <v>1254</v>
      </c>
      <c r="F274" s="194" t="s">
        <v>1463</v>
      </c>
      <c r="I274" s="147"/>
      <c r="L274" s="33"/>
      <c r="M274" s="148"/>
      <c r="T274" s="54"/>
      <c r="AT274" s="18" t="s">
        <v>1254</v>
      </c>
      <c r="AU274" s="18" t="s">
        <v>79</v>
      </c>
    </row>
    <row r="275" spans="2:65" s="12" customFormat="1" ht="11.25">
      <c r="B275" s="149"/>
      <c r="D275" s="145" t="s">
        <v>171</v>
      </c>
      <c r="E275" s="150" t="s">
        <v>19</v>
      </c>
      <c r="F275" s="151" t="s">
        <v>2032</v>
      </c>
      <c r="H275" s="152">
        <v>7.0629999999999997</v>
      </c>
      <c r="I275" s="153"/>
      <c r="L275" s="149"/>
      <c r="M275" s="154"/>
      <c r="T275" s="155"/>
      <c r="AT275" s="150" t="s">
        <v>171</v>
      </c>
      <c r="AU275" s="150" t="s">
        <v>79</v>
      </c>
      <c r="AV275" s="12" t="s">
        <v>79</v>
      </c>
      <c r="AW275" s="12" t="s">
        <v>31</v>
      </c>
      <c r="AX275" s="12" t="s">
        <v>77</v>
      </c>
      <c r="AY275" s="150" t="s">
        <v>160</v>
      </c>
    </row>
    <row r="276" spans="2:65" s="1" customFormat="1" ht="16.5" customHeight="1">
      <c r="B276" s="33"/>
      <c r="C276" s="132" t="s">
        <v>437</v>
      </c>
      <c r="D276" s="132" t="s">
        <v>162</v>
      </c>
      <c r="E276" s="133" t="s">
        <v>1465</v>
      </c>
      <c r="F276" s="134" t="s">
        <v>1466</v>
      </c>
      <c r="G276" s="135" t="s">
        <v>187</v>
      </c>
      <c r="H276" s="136">
        <v>7.0629999999999997</v>
      </c>
      <c r="I276" s="137"/>
      <c r="J276" s="138">
        <f>ROUND(I276*H276,2)</f>
        <v>0</v>
      </c>
      <c r="K276" s="134" t="s">
        <v>1251</v>
      </c>
      <c r="L276" s="33"/>
      <c r="M276" s="139" t="s">
        <v>19</v>
      </c>
      <c r="N276" s="140" t="s">
        <v>40</v>
      </c>
      <c r="P276" s="141">
        <f>O276*H276</f>
        <v>0</v>
      </c>
      <c r="Q276" s="141">
        <v>0</v>
      </c>
      <c r="R276" s="141">
        <f>Q276*H276</f>
        <v>0</v>
      </c>
      <c r="S276" s="141">
        <v>0</v>
      </c>
      <c r="T276" s="142">
        <f>S276*H276</f>
        <v>0</v>
      </c>
      <c r="AR276" s="143" t="s">
        <v>167</v>
      </c>
      <c r="AT276" s="143" t="s">
        <v>162</v>
      </c>
      <c r="AU276" s="143" t="s">
        <v>79</v>
      </c>
      <c r="AY276" s="18" t="s">
        <v>160</v>
      </c>
      <c r="BE276" s="144">
        <f>IF(N276="základní",J276,0)</f>
        <v>0</v>
      </c>
      <c r="BF276" s="144">
        <f>IF(N276="snížená",J276,0)</f>
        <v>0</v>
      </c>
      <c r="BG276" s="144">
        <f>IF(N276="zákl. přenesená",J276,0)</f>
        <v>0</v>
      </c>
      <c r="BH276" s="144">
        <f>IF(N276="sníž. přenesená",J276,0)</f>
        <v>0</v>
      </c>
      <c r="BI276" s="144">
        <f>IF(N276="nulová",J276,0)</f>
        <v>0</v>
      </c>
      <c r="BJ276" s="18" t="s">
        <v>77</v>
      </c>
      <c r="BK276" s="144">
        <f>ROUND(I276*H276,2)</f>
        <v>0</v>
      </c>
      <c r="BL276" s="18" t="s">
        <v>167</v>
      </c>
      <c r="BM276" s="143" t="s">
        <v>2033</v>
      </c>
    </row>
    <row r="277" spans="2:65" s="1" customFormat="1" ht="11.25">
      <c r="B277" s="33"/>
      <c r="D277" s="145" t="s">
        <v>169</v>
      </c>
      <c r="F277" s="146" t="s">
        <v>1468</v>
      </c>
      <c r="I277" s="147"/>
      <c r="L277" s="33"/>
      <c r="M277" s="148"/>
      <c r="T277" s="54"/>
      <c r="AT277" s="18" t="s">
        <v>169</v>
      </c>
      <c r="AU277" s="18" t="s">
        <v>79</v>
      </c>
    </row>
    <row r="278" spans="2:65" s="1" customFormat="1" ht="11.25">
      <c r="B278" s="33"/>
      <c r="D278" s="193" t="s">
        <v>1254</v>
      </c>
      <c r="F278" s="194" t="s">
        <v>1469</v>
      </c>
      <c r="I278" s="147"/>
      <c r="L278" s="33"/>
      <c r="M278" s="148"/>
      <c r="T278" s="54"/>
      <c r="AT278" s="18" t="s">
        <v>1254</v>
      </c>
      <c r="AU278" s="18" t="s">
        <v>79</v>
      </c>
    </row>
    <row r="279" spans="2:65" s="1" customFormat="1" ht="16.5" customHeight="1">
      <c r="B279" s="33"/>
      <c r="C279" s="132" t="s">
        <v>441</v>
      </c>
      <c r="D279" s="132" t="s">
        <v>162</v>
      </c>
      <c r="E279" s="133" t="s">
        <v>1470</v>
      </c>
      <c r="F279" s="134" t="s">
        <v>1471</v>
      </c>
      <c r="G279" s="135" t="s">
        <v>233</v>
      </c>
      <c r="H279" s="136">
        <v>2.6389999999999998</v>
      </c>
      <c r="I279" s="137"/>
      <c r="J279" s="138">
        <f>ROUND(I279*H279,2)</f>
        <v>0</v>
      </c>
      <c r="K279" s="134" t="s">
        <v>1251</v>
      </c>
      <c r="L279" s="33"/>
      <c r="M279" s="139" t="s">
        <v>19</v>
      </c>
      <c r="N279" s="140" t="s">
        <v>40</v>
      </c>
      <c r="P279" s="141">
        <f>O279*H279</f>
        <v>0</v>
      </c>
      <c r="Q279" s="141">
        <v>1.0492699999999999</v>
      </c>
      <c r="R279" s="141">
        <f>Q279*H279</f>
        <v>2.7690235299999997</v>
      </c>
      <c r="S279" s="141">
        <v>0</v>
      </c>
      <c r="T279" s="142">
        <f>S279*H279</f>
        <v>0</v>
      </c>
      <c r="AR279" s="143" t="s">
        <v>167</v>
      </c>
      <c r="AT279" s="143" t="s">
        <v>162</v>
      </c>
      <c r="AU279" s="143" t="s">
        <v>79</v>
      </c>
      <c r="AY279" s="18" t="s">
        <v>160</v>
      </c>
      <c r="BE279" s="144">
        <f>IF(N279="základní",J279,0)</f>
        <v>0</v>
      </c>
      <c r="BF279" s="144">
        <f>IF(N279="snížená",J279,0)</f>
        <v>0</v>
      </c>
      <c r="BG279" s="144">
        <f>IF(N279="zákl. přenesená",J279,0)</f>
        <v>0</v>
      </c>
      <c r="BH279" s="144">
        <f>IF(N279="sníž. přenesená",J279,0)</f>
        <v>0</v>
      </c>
      <c r="BI279" s="144">
        <f>IF(N279="nulová",J279,0)</f>
        <v>0</v>
      </c>
      <c r="BJ279" s="18" t="s">
        <v>77</v>
      </c>
      <c r="BK279" s="144">
        <f>ROUND(I279*H279,2)</f>
        <v>0</v>
      </c>
      <c r="BL279" s="18" t="s">
        <v>167</v>
      </c>
      <c r="BM279" s="143" t="s">
        <v>2034</v>
      </c>
    </row>
    <row r="280" spans="2:65" s="1" customFormat="1" ht="11.25">
      <c r="B280" s="33"/>
      <c r="D280" s="145" t="s">
        <v>169</v>
      </c>
      <c r="F280" s="146" t="s">
        <v>1473</v>
      </c>
      <c r="I280" s="147"/>
      <c r="L280" s="33"/>
      <c r="M280" s="148"/>
      <c r="T280" s="54"/>
      <c r="AT280" s="18" t="s">
        <v>169</v>
      </c>
      <c r="AU280" s="18" t="s">
        <v>79</v>
      </c>
    </row>
    <row r="281" spans="2:65" s="1" customFormat="1" ht="11.25">
      <c r="B281" s="33"/>
      <c r="D281" s="193" t="s">
        <v>1254</v>
      </c>
      <c r="F281" s="194" t="s">
        <v>1474</v>
      </c>
      <c r="I281" s="147"/>
      <c r="L281" s="33"/>
      <c r="M281" s="148"/>
      <c r="T281" s="54"/>
      <c r="AT281" s="18" t="s">
        <v>1254</v>
      </c>
      <c r="AU281" s="18" t="s">
        <v>79</v>
      </c>
    </row>
    <row r="282" spans="2:65" s="15" customFormat="1" ht="11.25">
      <c r="B282" s="180"/>
      <c r="D282" s="145" t="s">
        <v>171</v>
      </c>
      <c r="E282" s="181" t="s">
        <v>19</v>
      </c>
      <c r="F282" s="182" t="s">
        <v>1475</v>
      </c>
      <c r="H282" s="181" t="s">
        <v>19</v>
      </c>
      <c r="I282" s="183"/>
      <c r="L282" s="180"/>
      <c r="M282" s="184"/>
      <c r="T282" s="185"/>
      <c r="AT282" s="181" t="s">
        <v>171</v>
      </c>
      <c r="AU282" s="181" t="s">
        <v>79</v>
      </c>
      <c r="AV282" s="15" t="s">
        <v>77</v>
      </c>
      <c r="AW282" s="15" t="s">
        <v>31</v>
      </c>
      <c r="AX282" s="15" t="s">
        <v>69</v>
      </c>
      <c r="AY282" s="181" t="s">
        <v>160</v>
      </c>
    </row>
    <row r="283" spans="2:65" s="12" customFormat="1" ht="11.25">
      <c r="B283" s="149"/>
      <c r="D283" s="145" t="s">
        <v>171</v>
      </c>
      <c r="E283" s="150" t="s">
        <v>19</v>
      </c>
      <c r="F283" s="151" t="s">
        <v>2035</v>
      </c>
      <c r="H283" s="152">
        <v>2.6389999999999998</v>
      </c>
      <c r="I283" s="153"/>
      <c r="L283" s="149"/>
      <c r="M283" s="154"/>
      <c r="T283" s="155"/>
      <c r="AT283" s="150" t="s">
        <v>171</v>
      </c>
      <c r="AU283" s="150" t="s">
        <v>79</v>
      </c>
      <c r="AV283" s="12" t="s">
        <v>79</v>
      </c>
      <c r="AW283" s="12" t="s">
        <v>31</v>
      </c>
      <c r="AX283" s="12" t="s">
        <v>77</v>
      </c>
      <c r="AY283" s="150" t="s">
        <v>160</v>
      </c>
    </row>
    <row r="284" spans="2:65" s="1" customFormat="1" ht="16.5" customHeight="1">
      <c r="B284" s="33"/>
      <c r="C284" s="132" t="s">
        <v>445</v>
      </c>
      <c r="D284" s="132" t="s">
        <v>162</v>
      </c>
      <c r="E284" s="133" t="s">
        <v>1483</v>
      </c>
      <c r="F284" s="134" t="s">
        <v>1484</v>
      </c>
      <c r="G284" s="135" t="s">
        <v>187</v>
      </c>
      <c r="H284" s="136">
        <v>0.81100000000000005</v>
      </c>
      <c r="I284" s="137"/>
      <c r="J284" s="138">
        <f>ROUND(I284*H284,2)</f>
        <v>0</v>
      </c>
      <c r="K284" s="134" t="s">
        <v>1251</v>
      </c>
      <c r="L284" s="33"/>
      <c r="M284" s="139" t="s">
        <v>19</v>
      </c>
      <c r="N284" s="140" t="s">
        <v>40</v>
      </c>
      <c r="P284" s="141">
        <f>O284*H284</f>
        <v>0</v>
      </c>
      <c r="Q284" s="141">
        <v>1.453E-2</v>
      </c>
      <c r="R284" s="141">
        <f>Q284*H284</f>
        <v>1.178383E-2</v>
      </c>
      <c r="S284" s="141">
        <v>0</v>
      </c>
      <c r="T284" s="142">
        <f>S284*H284</f>
        <v>0</v>
      </c>
      <c r="AR284" s="143" t="s">
        <v>167</v>
      </c>
      <c r="AT284" s="143" t="s">
        <v>162</v>
      </c>
      <c r="AU284" s="143" t="s">
        <v>79</v>
      </c>
      <c r="AY284" s="18" t="s">
        <v>160</v>
      </c>
      <c r="BE284" s="144">
        <f>IF(N284="základní",J284,0)</f>
        <v>0</v>
      </c>
      <c r="BF284" s="144">
        <f>IF(N284="snížená",J284,0)</f>
        <v>0</v>
      </c>
      <c r="BG284" s="144">
        <f>IF(N284="zákl. přenesená",J284,0)</f>
        <v>0</v>
      </c>
      <c r="BH284" s="144">
        <f>IF(N284="sníž. přenesená",J284,0)</f>
        <v>0</v>
      </c>
      <c r="BI284" s="144">
        <f>IF(N284="nulová",J284,0)</f>
        <v>0</v>
      </c>
      <c r="BJ284" s="18" t="s">
        <v>77</v>
      </c>
      <c r="BK284" s="144">
        <f>ROUND(I284*H284,2)</f>
        <v>0</v>
      </c>
      <c r="BL284" s="18" t="s">
        <v>167</v>
      </c>
      <c r="BM284" s="143" t="s">
        <v>2036</v>
      </c>
    </row>
    <row r="285" spans="2:65" s="1" customFormat="1" ht="11.25">
      <c r="B285" s="33"/>
      <c r="D285" s="145" t="s">
        <v>169</v>
      </c>
      <c r="F285" s="146" t="s">
        <v>1486</v>
      </c>
      <c r="I285" s="147"/>
      <c r="L285" s="33"/>
      <c r="M285" s="148"/>
      <c r="T285" s="54"/>
      <c r="AT285" s="18" t="s">
        <v>169</v>
      </c>
      <c r="AU285" s="18" t="s">
        <v>79</v>
      </c>
    </row>
    <row r="286" spans="2:65" s="1" customFormat="1" ht="11.25">
      <c r="B286" s="33"/>
      <c r="D286" s="193" t="s">
        <v>1254</v>
      </c>
      <c r="F286" s="194" t="s">
        <v>1487</v>
      </c>
      <c r="I286" s="147"/>
      <c r="L286" s="33"/>
      <c r="M286" s="148"/>
      <c r="T286" s="54"/>
      <c r="AT286" s="18" t="s">
        <v>1254</v>
      </c>
      <c r="AU286" s="18" t="s">
        <v>79</v>
      </c>
    </row>
    <row r="287" spans="2:65" s="15" customFormat="1" ht="11.25">
      <c r="B287" s="180"/>
      <c r="D287" s="145" t="s">
        <v>171</v>
      </c>
      <c r="E287" s="181" t="s">
        <v>19</v>
      </c>
      <c r="F287" s="182" t="s">
        <v>1488</v>
      </c>
      <c r="H287" s="181" t="s">
        <v>19</v>
      </c>
      <c r="I287" s="183"/>
      <c r="L287" s="180"/>
      <c r="M287" s="184"/>
      <c r="T287" s="185"/>
      <c r="AT287" s="181" t="s">
        <v>171</v>
      </c>
      <c r="AU287" s="181" t="s">
        <v>79</v>
      </c>
      <c r="AV287" s="15" t="s">
        <v>77</v>
      </c>
      <c r="AW287" s="15" t="s">
        <v>31</v>
      </c>
      <c r="AX287" s="15" t="s">
        <v>69</v>
      </c>
      <c r="AY287" s="181" t="s">
        <v>160</v>
      </c>
    </row>
    <row r="288" spans="2:65" s="12" customFormat="1" ht="11.25">
      <c r="B288" s="149"/>
      <c r="D288" s="145" t="s">
        <v>171</v>
      </c>
      <c r="E288" s="150" t="s">
        <v>19</v>
      </c>
      <c r="F288" s="151" t="s">
        <v>1489</v>
      </c>
      <c r="H288" s="152">
        <v>0.81100000000000005</v>
      </c>
      <c r="I288" s="153"/>
      <c r="L288" s="149"/>
      <c r="M288" s="154"/>
      <c r="T288" s="155"/>
      <c r="AT288" s="150" t="s">
        <v>171</v>
      </c>
      <c r="AU288" s="150" t="s">
        <v>79</v>
      </c>
      <c r="AV288" s="12" t="s">
        <v>79</v>
      </c>
      <c r="AW288" s="12" t="s">
        <v>31</v>
      </c>
      <c r="AX288" s="12" t="s">
        <v>77</v>
      </c>
      <c r="AY288" s="150" t="s">
        <v>160</v>
      </c>
    </row>
    <row r="289" spans="2:65" s="1" customFormat="1" ht="16.5" customHeight="1">
      <c r="B289" s="33"/>
      <c r="C289" s="132" t="s">
        <v>452</v>
      </c>
      <c r="D289" s="132" t="s">
        <v>162</v>
      </c>
      <c r="E289" s="133" t="s">
        <v>1490</v>
      </c>
      <c r="F289" s="134" t="s">
        <v>1491</v>
      </c>
      <c r="G289" s="135" t="s">
        <v>187</v>
      </c>
      <c r="H289" s="136">
        <v>1.2170000000000001</v>
      </c>
      <c r="I289" s="137"/>
      <c r="J289" s="138">
        <f>ROUND(I289*H289,2)</f>
        <v>0</v>
      </c>
      <c r="K289" s="134" t="s">
        <v>1251</v>
      </c>
      <c r="L289" s="33"/>
      <c r="M289" s="139" t="s">
        <v>19</v>
      </c>
      <c r="N289" s="140" t="s">
        <v>40</v>
      </c>
      <c r="P289" s="141">
        <f>O289*H289</f>
        <v>0</v>
      </c>
      <c r="Q289" s="141">
        <v>1.5140000000000001E-2</v>
      </c>
      <c r="R289" s="141">
        <f>Q289*H289</f>
        <v>1.8425380000000002E-2</v>
      </c>
      <c r="S289" s="141">
        <v>0</v>
      </c>
      <c r="T289" s="142">
        <f>S289*H289</f>
        <v>0</v>
      </c>
      <c r="AR289" s="143" t="s">
        <v>167</v>
      </c>
      <c r="AT289" s="143" t="s">
        <v>162</v>
      </c>
      <c r="AU289" s="143" t="s">
        <v>79</v>
      </c>
      <c r="AY289" s="18" t="s">
        <v>160</v>
      </c>
      <c r="BE289" s="144">
        <f>IF(N289="základní",J289,0)</f>
        <v>0</v>
      </c>
      <c r="BF289" s="144">
        <f>IF(N289="snížená",J289,0)</f>
        <v>0</v>
      </c>
      <c r="BG289" s="144">
        <f>IF(N289="zákl. přenesená",J289,0)</f>
        <v>0</v>
      </c>
      <c r="BH289" s="144">
        <f>IF(N289="sníž. přenesená",J289,0)</f>
        <v>0</v>
      </c>
      <c r="BI289" s="144">
        <f>IF(N289="nulová",J289,0)</f>
        <v>0</v>
      </c>
      <c r="BJ289" s="18" t="s">
        <v>77</v>
      </c>
      <c r="BK289" s="144">
        <f>ROUND(I289*H289,2)</f>
        <v>0</v>
      </c>
      <c r="BL289" s="18" t="s">
        <v>167</v>
      </c>
      <c r="BM289" s="143" t="s">
        <v>2037</v>
      </c>
    </row>
    <row r="290" spans="2:65" s="1" customFormat="1" ht="11.25">
      <c r="B290" s="33"/>
      <c r="D290" s="145" t="s">
        <v>169</v>
      </c>
      <c r="F290" s="146" t="s">
        <v>1493</v>
      </c>
      <c r="I290" s="147"/>
      <c r="L290" s="33"/>
      <c r="M290" s="148"/>
      <c r="T290" s="54"/>
      <c r="AT290" s="18" t="s">
        <v>169</v>
      </c>
      <c r="AU290" s="18" t="s">
        <v>79</v>
      </c>
    </row>
    <row r="291" spans="2:65" s="1" customFormat="1" ht="11.25">
      <c r="B291" s="33"/>
      <c r="D291" s="193" t="s">
        <v>1254</v>
      </c>
      <c r="F291" s="194" t="s">
        <v>1494</v>
      </c>
      <c r="I291" s="147"/>
      <c r="L291" s="33"/>
      <c r="M291" s="148"/>
      <c r="T291" s="54"/>
      <c r="AT291" s="18" t="s">
        <v>1254</v>
      </c>
      <c r="AU291" s="18" t="s">
        <v>79</v>
      </c>
    </row>
    <row r="292" spans="2:65" s="15" customFormat="1" ht="11.25">
      <c r="B292" s="180"/>
      <c r="D292" s="145" t="s">
        <v>171</v>
      </c>
      <c r="E292" s="181" t="s">
        <v>19</v>
      </c>
      <c r="F292" s="182" t="s">
        <v>1495</v>
      </c>
      <c r="H292" s="181" t="s">
        <v>19</v>
      </c>
      <c r="I292" s="183"/>
      <c r="L292" s="180"/>
      <c r="M292" s="184"/>
      <c r="T292" s="185"/>
      <c r="AT292" s="181" t="s">
        <v>171</v>
      </c>
      <c r="AU292" s="181" t="s">
        <v>79</v>
      </c>
      <c r="AV292" s="15" t="s">
        <v>77</v>
      </c>
      <c r="AW292" s="15" t="s">
        <v>31</v>
      </c>
      <c r="AX292" s="15" t="s">
        <v>69</v>
      </c>
      <c r="AY292" s="181" t="s">
        <v>160</v>
      </c>
    </row>
    <row r="293" spans="2:65" s="12" customFormat="1" ht="11.25">
      <c r="B293" s="149"/>
      <c r="D293" s="145" t="s">
        <v>171</v>
      </c>
      <c r="E293" s="150" t="s">
        <v>19</v>
      </c>
      <c r="F293" s="151" t="s">
        <v>1496</v>
      </c>
      <c r="H293" s="152">
        <v>1.2170000000000001</v>
      </c>
      <c r="I293" s="153"/>
      <c r="L293" s="149"/>
      <c r="M293" s="154"/>
      <c r="T293" s="155"/>
      <c r="AT293" s="150" t="s">
        <v>171</v>
      </c>
      <c r="AU293" s="150" t="s">
        <v>79</v>
      </c>
      <c r="AV293" s="12" t="s">
        <v>79</v>
      </c>
      <c r="AW293" s="12" t="s">
        <v>31</v>
      </c>
      <c r="AX293" s="12" t="s">
        <v>77</v>
      </c>
      <c r="AY293" s="150" t="s">
        <v>160</v>
      </c>
    </row>
    <row r="294" spans="2:65" s="1" customFormat="1" ht="21.75" customHeight="1">
      <c r="B294" s="33"/>
      <c r="C294" s="132" t="s">
        <v>459</v>
      </c>
      <c r="D294" s="132" t="s">
        <v>162</v>
      </c>
      <c r="E294" s="133" t="s">
        <v>1497</v>
      </c>
      <c r="F294" s="134" t="s">
        <v>1498</v>
      </c>
      <c r="G294" s="135" t="s">
        <v>187</v>
      </c>
      <c r="H294" s="136">
        <v>1.68</v>
      </c>
      <c r="I294" s="137"/>
      <c r="J294" s="138">
        <f>ROUND(I294*H294,2)</f>
        <v>0</v>
      </c>
      <c r="K294" s="134" t="s">
        <v>1251</v>
      </c>
      <c r="L294" s="33"/>
      <c r="M294" s="139" t="s">
        <v>19</v>
      </c>
      <c r="N294" s="140" t="s">
        <v>40</v>
      </c>
      <c r="P294" s="141">
        <f>O294*H294</f>
        <v>0</v>
      </c>
      <c r="Q294" s="141">
        <v>1.2878099999999999</v>
      </c>
      <c r="R294" s="141">
        <f>Q294*H294</f>
        <v>2.1635207999999997</v>
      </c>
      <c r="S294" s="141">
        <v>0</v>
      </c>
      <c r="T294" s="142">
        <f>S294*H294</f>
        <v>0</v>
      </c>
      <c r="AR294" s="143" t="s">
        <v>167</v>
      </c>
      <c r="AT294" s="143" t="s">
        <v>162</v>
      </c>
      <c r="AU294" s="143" t="s">
        <v>79</v>
      </c>
      <c r="AY294" s="18" t="s">
        <v>160</v>
      </c>
      <c r="BE294" s="144">
        <f>IF(N294="základní",J294,0)</f>
        <v>0</v>
      </c>
      <c r="BF294" s="144">
        <f>IF(N294="snížená",J294,0)</f>
        <v>0</v>
      </c>
      <c r="BG294" s="144">
        <f>IF(N294="zákl. přenesená",J294,0)</f>
        <v>0</v>
      </c>
      <c r="BH294" s="144">
        <f>IF(N294="sníž. přenesená",J294,0)</f>
        <v>0</v>
      </c>
      <c r="BI294" s="144">
        <f>IF(N294="nulová",J294,0)</f>
        <v>0</v>
      </c>
      <c r="BJ294" s="18" t="s">
        <v>77</v>
      </c>
      <c r="BK294" s="144">
        <f>ROUND(I294*H294,2)</f>
        <v>0</v>
      </c>
      <c r="BL294" s="18" t="s">
        <v>167</v>
      </c>
      <c r="BM294" s="143" t="s">
        <v>2038</v>
      </c>
    </row>
    <row r="295" spans="2:65" s="1" customFormat="1" ht="19.5">
      <c r="B295" s="33"/>
      <c r="D295" s="145" t="s">
        <v>169</v>
      </c>
      <c r="F295" s="146" t="s">
        <v>1500</v>
      </c>
      <c r="I295" s="147"/>
      <c r="L295" s="33"/>
      <c r="M295" s="148"/>
      <c r="T295" s="54"/>
      <c r="AT295" s="18" t="s">
        <v>169</v>
      </c>
      <c r="AU295" s="18" t="s">
        <v>79</v>
      </c>
    </row>
    <row r="296" spans="2:65" s="1" customFormat="1" ht="11.25">
      <c r="B296" s="33"/>
      <c r="D296" s="193" t="s">
        <v>1254</v>
      </c>
      <c r="F296" s="194" t="s">
        <v>1501</v>
      </c>
      <c r="I296" s="147"/>
      <c r="L296" s="33"/>
      <c r="M296" s="148"/>
      <c r="T296" s="54"/>
      <c r="AT296" s="18" t="s">
        <v>1254</v>
      </c>
      <c r="AU296" s="18" t="s">
        <v>79</v>
      </c>
    </row>
    <row r="297" spans="2:65" s="15" customFormat="1" ht="11.25">
      <c r="B297" s="180"/>
      <c r="D297" s="145" t="s">
        <v>171</v>
      </c>
      <c r="E297" s="181" t="s">
        <v>19</v>
      </c>
      <c r="F297" s="182" t="s">
        <v>1502</v>
      </c>
      <c r="H297" s="181" t="s">
        <v>19</v>
      </c>
      <c r="I297" s="183"/>
      <c r="L297" s="180"/>
      <c r="M297" s="184"/>
      <c r="T297" s="185"/>
      <c r="AT297" s="181" t="s">
        <v>171</v>
      </c>
      <c r="AU297" s="181" t="s">
        <v>79</v>
      </c>
      <c r="AV297" s="15" t="s">
        <v>77</v>
      </c>
      <c r="AW297" s="15" t="s">
        <v>31</v>
      </c>
      <c r="AX297" s="15" t="s">
        <v>69</v>
      </c>
      <c r="AY297" s="181" t="s">
        <v>160</v>
      </c>
    </row>
    <row r="298" spans="2:65" s="12" customFormat="1" ht="11.25">
      <c r="B298" s="149"/>
      <c r="D298" s="145" t="s">
        <v>171</v>
      </c>
      <c r="E298" s="150" t="s">
        <v>19</v>
      </c>
      <c r="F298" s="151" t="s">
        <v>1503</v>
      </c>
      <c r="H298" s="152">
        <v>1.68</v>
      </c>
      <c r="I298" s="153"/>
      <c r="L298" s="149"/>
      <c r="M298" s="154"/>
      <c r="T298" s="155"/>
      <c r="AT298" s="150" t="s">
        <v>171</v>
      </c>
      <c r="AU298" s="150" t="s">
        <v>79</v>
      </c>
      <c r="AV298" s="12" t="s">
        <v>79</v>
      </c>
      <c r="AW298" s="12" t="s">
        <v>31</v>
      </c>
      <c r="AX298" s="12" t="s">
        <v>77</v>
      </c>
      <c r="AY298" s="150" t="s">
        <v>160</v>
      </c>
    </row>
    <row r="299" spans="2:65" s="11" customFormat="1" ht="22.9" customHeight="1">
      <c r="B299" s="120"/>
      <c r="D299" s="121" t="s">
        <v>68</v>
      </c>
      <c r="E299" s="130" t="s">
        <v>195</v>
      </c>
      <c r="F299" s="130" t="s">
        <v>1504</v>
      </c>
      <c r="I299" s="123"/>
      <c r="J299" s="131">
        <f>BK299</f>
        <v>0</v>
      </c>
      <c r="L299" s="120"/>
      <c r="M299" s="125"/>
      <c r="P299" s="126">
        <f>SUM(P300:P304)</f>
        <v>0</v>
      </c>
      <c r="R299" s="126">
        <f>SUM(R300:R304)</f>
        <v>1.5628464000000002</v>
      </c>
      <c r="T299" s="127">
        <f>SUM(T300:T304)</f>
        <v>1.7504999999999999</v>
      </c>
      <c r="AR299" s="121" t="s">
        <v>77</v>
      </c>
      <c r="AT299" s="128" t="s">
        <v>68</v>
      </c>
      <c r="AU299" s="128" t="s">
        <v>77</v>
      </c>
      <c r="AY299" s="121" t="s">
        <v>160</v>
      </c>
      <c r="BK299" s="129">
        <f>SUM(BK300:BK304)</f>
        <v>0</v>
      </c>
    </row>
    <row r="300" spans="2:65" s="1" customFormat="1" ht="21.75" customHeight="1">
      <c r="B300" s="33"/>
      <c r="C300" s="132" t="s">
        <v>464</v>
      </c>
      <c r="D300" s="132" t="s">
        <v>162</v>
      </c>
      <c r="E300" s="133" t="s">
        <v>1505</v>
      </c>
      <c r="F300" s="134" t="s">
        <v>1506</v>
      </c>
      <c r="G300" s="135" t="s">
        <v>187</v>
      </c>
      <c r="H300" s="136">
        <v>23.34</v>
      </c>
      <c r="I300" s="137"/>
      <c r="J300" s="138">
        <f>ROUND(I300*H300,2)</f>
        <v>0</v>
      </c>
      <c r="K300" s="134" t="s">
        <v>1251</v>
      </c>
      <c r="L300" s="33"/>
      <c r="M300" s="139" t="s">
        <v>19</v>
      </c>
      <c r="N300" s="140" t="s">
        <v>40</v>
      </c>
      <c r="P300" s="141">
        <f>O300*H300</f>
        <v>0</v>
      </c>
      <c r="Q300" s="141">
        <v>6.6960000000000006E-2</v>
      </c>
      <c r="R300" s="141">
        <f>Q300*H300</f>
        <v>1.5628464000000002</v>
      </c>
      <c r="S300" s="141">
        <v>7.4999999999999997E-2</v>
      </c>
      <c r="T300" s="142">
        <f>S300*H300</f>
        <v>1.7504999999999999</v>
      </c>
      <c r="AR300" s="143" t="s">
        <v>167</v>
      </c>
      <c r="AT300" s="143" t="s">
        <v>162</v>
      </c>
      <c r="AU300" s="143" t="s">
        <v>79</v>
      </c>
      <c r="AY300" s="18" t="s">
        <v>160</v>
      </c>
      <c r="BE300" s="144">
        <f>IF(N300="základní",J300,0)</f>
        <v>0</v>
      </c>
      <c r="BF300" s="144">
        <f>IF(N300="snížená",J300,0)</f>
        <v>0</v>
      </c>
      <c r="BG300" s="144">
        <f>IF(N300="zákl. přenesená",J300,0)</f>
        <v>0</v>
      </c>
      <c r="BH300" s="144">
        <f>IF(N300="sníž. přenesená",J300,0)</f>
        <v>0</v>
      </c>
      <c r="BI300" s="144">
        <f>IF(N300="nulová",J300,0)</f>
        <v>0</v>
      </c>
      <c r="BJ300" s="18" t="s">
        <v>77</v>
      </c>
      <c r="BK300" s="144">
        <f>ROUND(I300*H300,2)</f>
        <v>0</v>
      </c>
      <c r="BL300" s="18" t="s">
        <v>167</v>
      </c>
      <c r="BM300" s="143" t="s">
        <v>2039</v>
      </c>
    </row>
    <row r="301" spans="2:65" s="1" customFormat="1" ht="19.5">
      <c r="B301" s="33"/>
      <c r="D301" s="145" t="s">
        <v>169</v>
      </c>
      <c r="F301" s="146" t="s">
        <v>1508</v>
      </c>
      <c r="I301" s="147"/>
      <c r="L301" s="33"/>
      <c r="M301" s="148"/>
      <c r="T301" s="54"/>
      <c r="AT301" s="18" t="s">
        <v>169</v>
      </c>
      <c r="AU301" s="18" t="s">
        <v>79</v>
      </c>
    </row>
    <row r="302" spans="2:65" s="1" customFormat="1" ht="11.25">
      <c r="B302" s="33"/>
      <c r="D302" s="193" t="s">
        <v>1254</v>
      </c>
      <c r="F302" s="194" t="s">
        <v>1509</v>
      </c>
      <c r="I302" s="147"/>
      <c r="L302" s="33"/>
      <c r="M302" s="148"/>
      <c r="T302" s="54"/>
      <c r="AT302" s="18" t="s">
        <v>1254</v>
      </c>
      <c r="AU302" s="18" t="s">
        <v>79</v>
      </c>
    </row>
    <row r="303" spans="2:65" s="15" customFormat="1" ht="11.25">
      <c r="B303" s="180"/>
      <c r="D303" s="145" t="s">
        <v>171</v>
      </c>
      <c r="E303" s="181" t="s">
        <v>19</v>
      </c>
      <c r="F303" s="182" t="s">
        <v>1510</v>
      </c>
      <c r="H303" s="181" t="s">
        <v>19</v>
      </c>
      <c r="I303" s="183"/>
      <c r="L303" s="180"/>
      <c r="M303" s="184"/>
      <c r="T303" s="185"/>
      <c r="AT303" s="181" t="s">
        <v>171</v>
      </c>
      <c r="AU303" s="181" t="s">
        <v>79</v>
      </c>
      <c r="AV303" s="15" t="s">
        <v>77</v>
      </c>
      <c r="AW303" s="15" t="s">
        <v>31</v>
      </c>
      <c r="AX303" s="15" t="s">
        <v>69</v>
      </c>
      <c r="AY303" s="181" t="s">
        <v>160</v>
      </c>
    </row>
    <row r="304" spans="2:65" s="12" customFormat="1" ht="11.25">
      <c r="B304" s="149"/>
      <c r="D304" s="145" t="s">
        <v>171</v>
      </c>
      <c r="E304" s="150" t="s">
        <v>19</v>
      </c>
      <c r="F304" s="151" t="s">
        <v>1511</v>
      </c>
      <c r="H304" s="152">
        <v>23.34</v>
      </c>
      <c r="I304" s="153"/>
      <c r="L304" s="149"/>
      <c r="M304" s="154"/>
      <c r="T304" s="155"/>
      <c r="AT304" s="150" t="s">
        <v>171</v>
      </c>
      <c r="AU304" s="150" t="s">
        <v>79</v>
      </c>
      <c r="AV304" s="12" t="s">
        <v>79</v>
      </c>
      <c r="AW304" s="12" t="s">
        <v>31</v>
      </c>
      <c r="AX304" s="12" t="s">
        <v>77</v>
      </c>
      <c r="AY304" s="150" t="s">
        <v>160</v>
      </c>
    </row>
    <row r="305" spans="2:65" s="11" customFormat="1" ht="22.9" customHeight="1">
      <c r="B305" s="120"/>
      <c r="D305" s="121" t="s">
        <v>68</v>
      </c>
      <c r="E305" s="130" t="s">
        <v>211</v>
      </c>
      <c r="F305" s="130" t="s">
        <v>425</v>
      </c>
      <c r="I305" s="123"/>
      <c r="J305" s="131">
        <f>BK305</f>
        <v>0</v>
      </c>
      <c r="L305" s="120"/>
      <c r="M305" s="125"/>
      <c r="P305" s="126">
        <f>SUM(P306:P457)</f>
        <v>0</v>
      </c>
      <c r="R305" s="126">
        <f>SUM(R306:R457)</f>
        <v>19.606879710000001</v>
      </c>
      <c r="T305" s="127">
        <f>SUM(T306:T457)</f>
        <v>40.167637600000006</v>
      </c>
      <c r="AR305" s="121" t="s">
        <v>77</v>
      </c>
      <c r="AT305" s="128" t="s">
        <v>68</v>
      </c>
      <c r="AU305" s="128" t="s">
        <v>77</v>
      </c>
      <c r="AY305" s="121" t="s">
        <v>160</v>
      </c>
      <c r="BK305" s="129">
        <f>SUM(BK306:BK457)</f>
        <v>0</v>
      </c>
    </row>
    <row r="306" spans="2:65" s="1" customFormat="1" ht="16.5" customHeight="1">
      <c r="B306" s="33"/>
      <c r="C306" s="132" t="s">
        <v>469</v>
      </c>
      <c r="D306" s="132" t="s">
        <v>162</v>
      </c>
      <c r="E306" s="133" t="s">
        <v>1512</v>
      </c>
      <c r="F306" s="134" t="s">
        <v>1513</v>
      </c>
      <c r="G306" s="135" t="s">
        <v>298</v>
      </c>
      <c r="H306" s="136">
        <v>22</v>
      </c>
      <c r="I306" s="137"/>
      <c r="J306" s="138">
        <f>ROUND(I306*H306,2)</f>
        <v>0</v>
      </c>
      <c r="K306" s="134" t="s">
        <v>1251</v>
      </c>
      <c r="L306" s="33"/>
      <c r="M306" s="139" t="s">
        <v>19</v>
      </c>
      <c r="N306" s="140" t="s">
        <v>40</v>
      </c>
      <c r="P306" s="141">
        <f>O306*H306</f>
        <v>0</v>
      </c>
      <c r="Q306" s="141">
        <v>1.17E-3</v>
      </c>
      <c r="R306" s="141">
        <f>Q306*H306</f>
        <v>2.5739999999999999E-2</v>
      </c>
      <c r="S306" s="141">
        <v>0</v>
      </c>
      <c r="T306" s="142">
        <f>S306*H306</f>
        <v>0</v>
      </c>
      <c r="AR306" s="143" t="s">
        <v>167</v>
      </c>
      <c r="AT306" s="143" t="s">
        <v>162</v>
      </c>
      <c r="AU306" s="143" t="s">
        <v>79</v>
      </c>
      <c r="AY306" s="18" t="s">
        <v>160</v>
      </c>
      <c r="BE306" s="144">
        <f>IF(N306="základní",J306,0)</f>
        <v>0</v>
      </c>
      <c r="BF306" s="144">
        <f>IF(N306="snížená",J306,0)</f>
        <v>0</v>
      </c>
      <c r="BG306" s="144">
        <f>IF(N306="zákl. přenesená",J306,0)</f>
        <v>0</v>
      </c>
      <c r="BH306" s="144">
        <f>IF(N306="sníž. přenesená",J306,0)</f>
        <v>0</v>
      </c>
      <c r="BI306" s="144">
        <f>IF(N306="nulová",J306,0)</f>
        <v>0</v>
      </c>
      <c r="BJ306" s="18" t="s">
        <v>77</v>
      </c>
      <c r="BK306" s="144">
        <f>ROUND(I306*H306,2)</f>
        <v>0</v>
      </c>
      <c r="BL306" s="18" t="s">
        <v>167</v>
      </c>
      <c r="BM306" s="143" t="s">
        <v>2040</v>
      </c>
    </row>
    <row r="307" spans="2:65" s="1" customFormat="1" ht="11.25">
      <c r="B307" s="33"/>
      <c r="D307" s="145" t="s">
        <v>169</v>
      </c>
      <c r="F307" s="146" t="s">
        <v>1515</v>
      </c>
      <c r="I307" s="147"/>
      <c r="L307" s="33"/>
      <c r="M307" s="148"/>
      <c r="T307" s="54"/>
      <c r="AT307" s="18" t="s">
        <v>169</v>
      </c>
      <c r="AU307" s="18" t="s">
        <v>79</v>
      </c>
    </row>
    <row r="308" spans="2:65" s="1" customFormat="1" ht="11.25">
      <c r="B308" s="33"/>
      <c r="D308" s="193" t="s">
        <v>1254</v>
      </c>
      <c r="F308" s="194" t="s">
        <v>1516</v>
      </c>
      <c r="I308" s="147"/>
      <c r="L308" s="33"/>
      <c r="M308" s="148"/>
      <c r="T308" s="54"/>
      <c r="AT308" s="18" t="s">
        <v>1254</v>
      </c>
      <c r="AU308" s="18" t="s">
        <v>79</v>
      </c>
    </row>
    <row r="309" spans="2:65" s="15" customFormat="1" ht="11.25">
      <c r="B309" s="180"/>
      <c r="D309" s="145" t="s">
        <v>171</v>
      </c>
      <c r="E309" s="181" t="s">
        <v>19</v>
      </c>
      <c r="F309" s="182" t="s">
        <v>1517</v>
      </c>
      <c r="H309" s="181" t="s">
        <v>19</v>
      </c>
      <c r="I309" s="183"/>
      <c r="L309" s="180"/>
      <c r="M309" s="184"/>
      <c r="T309" s="185"/>
      <c r="AT309" s="181" t="s">
        <v>171</v>
      </c>
      <c r="AU309" s="181" t="s">
        <v>79</v>
      </c>
      <c r="AV309" s="15" t="s">
        <v>77</v>
      </c>
      <c r="AW309" s="15" t="s">
        <v>31</v>
      </c>
      <c r="AX309" s="15" t="s">
        <v>69</v>
      </c>
      <c r="AY309" s="181" t="s">
        <v>160</v>
      </c>
    </row>
    <row r="310" spans="2:65" s="12" customFormat="1" ht="11.25">
      <c r="B310" s="149"/>
      <c r="D310" s="145" t="s">
        <v>171</v>
      </c>
      <c r="E310" s="150" t="s">
        <v>19</v>
      </c>
      <c r="F310" s="151" t="s">
        <v>1518</v>
      </c>
      <c r="H310" s="152">
        <v>22</v>
      </c>
      <c r="I310" s="153"/>
      <c r="L310" s="149"/>
      <c r="M310" s="154"/>
      <c r="T310" s="155"/>
      <c r="AT310" s="150" t="s">
        <v>171</v>
      </c>
      <c r="AU310" s="150" t="s">
        <v>79</v>
      </c>
      <c r="AV310" s="12" t="s">
        <v>79</v>
      </c>
      <c r="AW310" s="12" t="s">
        <v>31</v>
      </c>
      <c r="AX310" s="12" t="s">
        <v>77</v>
      </c>
      <c r="AY310" s="150" t="s">
        <v>160</v>
      </c>
    </row>
    <row r="311" spans="2:65" s="1" customFormat="1" ht="16.5" customHeight="1">
      <c r="B311" s="33"/>
      <c r="C311" s="163" t="s">
        <v>473</v>
      </c>
      <c r="D311" s="163" t="s">
        <v>200</v>
      </c>
      <c r="E311" s="164" t="s">
        <v>1519</v>
      </c>
      <c r="F311" s="165" t="s">
        <v>1520</v>
      </c>
      <c r="G311" s="166" t="s">
        <v>233</v>
      </c>
      <c r="H311" s="167">
        <v>0.13600000000000001</v>
      </c>
      <c r="I311" s="168"/>
      <c r="J311" s="169">
        <f>ROUND(I311*H311,2)</f>
        <v>0</v>
      </c>
      <c r="K311" s="165" t="s">
        <v>1251</v>
      </c>
      <c r="L311" s="170"/>
      <c r="M311" s="171" t="s">
        <v>19</v>
      </c>
      <c r="N311" s="172" t="s">
        <v>40</v>
      </c>
      <c r="P311" s="141">
        <f>O311*H311</f>
        <v>0</v>
      </c>
      <c r="Q311" s="141">
        <v>1</v>
      </c>
      <c r="R311" s="141">
        <f>Q311*H311</f>
        <v>0.13600000000000001</v>
      </c>
      <c r="S311" s="141">
        <v>0</v>
      </c>
      <c r="T311" s="142">
        <f>S311*H311</f>
        <v>0</v>
      </c>
      <c r="AR311" s="143" t="s">
        <v>204</v>
      </c>
      <c r="AT311" s="143" t="s">
        <v>200</v>
      </c>
      <c r="AU311" s="143" t="s">
        <v>79</v>
      </c>
      <c r="AY311" s="18" t="s">
        <v>160</v>
      </c>
      <c r="BE311" s="144">
        <f>IF(N311="základní",J311,0)</f>
        <v>0</v>
      </c>
      <c r="BF311" s="144">
        <f>IF(N311="snížená",J311,0)</f>
        <v>0</v>
      </c>
      <c r="BG311" s="144">
        <f>IF(N311="zákl. přenesená",J311,0)</f>
        <v>0</v>
      </c>
      <c r="BH311" s="144">
        <f>IF(N311="sníž. přenesená",J311,0)</f>
        <v>0</v>
      </c>
      <c r="BI311" s="144">
        <f>IF(N311="nulová",J311,0)</f>
        <v>0</v>
      </c>
      <c r="BJ311" s="18" t="s">
        <v>77</v>
      </c>
      <c r="BK311" s="144">
        <f>ROUND(I311*H311,2)</f>
        <v>0</v>
      </c>
      <c r="BL311" s="18" t="s">
        <v>167</v>
      </c>
      <c r="BM311" s="143" t="s">
        <v>2041</v>
      </c>
    </row>
    <row r="312" spans="2:65" s="1" customFormat="1" ht="11.25">
      <c r="B312" s="33"/>
      <c r="D312" s="145" t="s">
        <v>169</v>
      </c>
      <c r="F312" s="146" t="s">
        <v>1520</v>
      </c>
      <c r="I312" s="147"/>
      <c r="L312" s="33"/>
      <c r="M312" s="148"/>
      <c r="T312" s="54"/>
      <c r="AT312" s="18" t="s">
        <v>169</v>
      </c>
      <c r="AU312" s="18" t="s">
        <v>79</v>
      </c>
    </row>
    <row r="313" spans="2:65" s="12" customFormat="1" ht="11.25">
      <c r="B313" s="149"/>
      <c r="D313" s="145" t="s">
        <v>171</v>
      </c>
      <c r="E313" s="150" t="s">
        <v>19</v>
      </c>
      <c r="F313" s="151" t="s">
        <v>1522</v>
      </c>
      <c r="H313" s="152">
        <v>0.13600000000000001</v>
      </c>
      <c r="I313" s="153"/>
      <c r="L313" s="149"/>
      <c r="M313" s="154"/>
      <c r="T313" s="155"/>
      <c r="AT313" s="150" t="s">
        <v>171</v>
      </c>
      <c r="AU313" s="150" t="s">
        <v>79</v>
      </c>
      <c r="AV313" s="12" t="s">
        <v>79</v>
      </c>
      <c r="AW313" s="12" t="s">
        <v>31</v>
      </c>
      <c r="AX313" s="12" t="s">
        <v>77</v>
      </c>
      <c r="AY313" s="150" t="s">
        <v>160</v>
      </c>
    </row>
    <row r="314" spans="2:65" s="1" customFormat="1" ht="16.5" customHeight="1">
      <c r="B314" s="33"/>
      <c r="C314" s="163" t="s">
        <v>480</v>
      </c>
      <c r="D314" s="163" t="s">
        <v>200</v>
      </c>
      <c r="E314" s="164" t="s">
        <v>1523</v>
      </c>
      <c r="F314" s="165" t="s">
        <v>1524</v>
      </c>
      <c r="G314" s="166" t="s">
        <v>233</v>
      </c>
      <c r="H314" s="167">
        <v>0.46500000000000002</v>
      </c>
      <c r="I314" s="168"/>
      <c r="J314" s="169">
        <f>ROUND(I314*H314,2)</f>
        <v>0</v>
      </c>
      <c r="K314" s="165" t="s">
        <v>1251</v>
      </c>
      <c r="L314" s="170"/>
      <c r="M314" s="171" t="s">
        <v>19</v>
      </c>
      <c r="N314" s="172" t="s">
        <v>40</v>
      </c>
      <c r="P314" s="141">
        <f>O314*H314</f>
        <v>0</v>
      </c>
      <c r="Q314" s="141">
        <v>1</v>
      </c>
      <c r="R314" s="141">
        <f>Q314*H314</f>
        <v>0.46500000000000002</v>
      </c>
      <c r="S314" s="141">
        <v>0</v>
      </c>
      <c r="T314" s="142">
        <f>S314*H314</f>
        <v>0</v>
      </c>
      <c r="AR314" s="143" t="s">
        <v>204</v>
      </c>
      <c r="AT314" s="143" t="s">
        <v>200</v>
      </c>
      <c r="AU314" s="143" t="s">
        <v>79</v>
      </c>
      <c r="AY314" s="18" t="s">
        <v>160</v>
      </c>
      <c r="BE314" s="144">
        <f>IF(N314="základní",J314,0)</f>
        <v>0</v>
      </c>
      <c r="BF314" s="144">
        <f>IF(N314="snížená",J314,0)</f>
        <v>0</v>
      </c>
      <c r="BG314" s="144">
        <f>IF(N314="zákl. přenesená",J314,0)</f>
        <v>0</v>
      </c>
      <c r="BH314" s="144">
        <f>IF(N314="sníž. přenesená",J314,0)</f>
        <v>0</v>
      </c>
      <c r="BI314" s="144">
        <f>IF(N314="nulová",J314,0)</f>
        <v>0</v>
      </c>
      <c r="BJ314" s="18" t="s">
        <v>77</v>
      </c>
      <c r="BK314" s="144">
        <f>ROUND(I314*H314,2)</f>
        <v>0</v>
      </c>
      <c r="BL314" s="18" t="s">
        <v>167</v>
      </c>
      <c r="BM314" s="143" t="s">
        <v>2042</v>
      </c>
    </row>
    <row r="315" spans="2:65" s="1" customFormat="1" ht="11.25">
      <c r="B315" s="33"/>
      <c r="D315" s="145" t="s">
        <v>169</v>
      </c>
      <c r="F315" s="146" t="s">
        <v>1524</v>
      </c>
      <c r="I315" s="147"/>
      <c r="L315" s="33"/>
      <c r="M315" s="148"/>
      <c r="T315" s="54"/>
      <c r="AT315" s="18" t="s">
        <v>169</v>
      </c>
      <c r="AU315" s="18" t="s">
        <v>79</v>
      </c>
    </row>
    <row r="316" spans="2:65" s="12" customFormat="1" ht="11.25">
      <c r="B316" s="149"/>
      <c r="D316" s="145" t="s">
        <v>171</v>
      </c>
      <c r="E316" s="150" t="s">
        <v>19</v>
      </c>
      <c r="F316" s="151" t="s">
        <v>1526</v>
      </c>
      <c r="H316" s="152">
        <v>0.46500000000000002</v>
      </c>
      <c r="I316" s="153"/>
      <c r="L316" s="149"/>
      <c r="M316" s="154"/>
      <c r="T316" s="155"/>
      <c r="AT316" s="150" t="s">
        <v>171</v>
      </c>
      <c r="AU316" s="150" t="s">
        <v>79</v>
      </c>
      <c r="AV316" s="12" t="s">
        <v>79</v>
      </c>
      <c r="AW316" s="12" t="s">
        <v>31</v>
      </c>
      <c r="AX316" s="12" t="s">
        <v>77</v>
      </c>
      <c r="AY316" s="150" t="s">
        <v>160</v>
      </c>
    </row>
    <row r="317" spans="2:65" s="1" customFormat="1" ht="16.5" customHeight="1">
      <c r="B317" s="33"/>
      <c r="C317" s="163" t="s">
        <v>484</v>
      </c>
      <c r="D317" s="163" t="s">
        <v>200</v>
      </c>
      <c r="E317" s="164" t="s">
        <v>1527</v>
      </c>
      <c r="F317" s="165" t="s">
        <v>1528</v>
      </c>
      <c r="G317" s="166" t="s">
        <v>233</v>
      </c>
      <c r="H317" s="167">
        <v>0.09</v>
      </c>
      <c r="I317" s="168"/>
      <c r="J317" s="169">
        <f>ROUND(I317*H317,2)</f>
        <v>0</v>
      </c>
      <c r="K317" s="165" t="s">
        <v>1251</v>
      </c>
      <c r="L317" s="170"/>
      <c r="M317" s="171" t="s">
        <v>19</v>
      </c>
      <c r="N317" s="172" t="s">
        <v>40</v>
      </c>
      <c r="P317" s="141">
        <f>O317*H317</f>
        <v>0</v>
      </c>
      <c r="Q317" s="141">
        <v>1</v>
      </c>
      <c r="R317" s="141">
        <f>Q317*H317</f>
        <v>0.09</v>
      </c>
      <c r="S317" s="141">
        <v>0</v>
      </c>
      <c r="T317" s="142">
        <f>S317*H317</f>
        <v>0</v>
      </c>
      <c r="AR317" s="143" t="s">
        <v>204</v>
      </c>
      <c r="AT317" s="143" t="s">
        <v>200</v>
      </c>
      <c r="AU317" s="143" t="s">
        <v>79</v>
      </c>
      <c r="AY317" s="18" t="s">
        <v>160</v>
      </c>
      <c r="BE317" s="144">
        <f>IF(N317="základní",J317,0)</f>
        <v>0</v>
      </c>
      <c r="BF317" s="144">
        <f>IF(N317="snížená",J317,0)</f>
        <v>0</v>
      </c>
      <c r="BG317" s="144">
        <f>IF(N317="zákl. přenesená",J317,0)</f>
        <v>0</v>
      </c>
      <c r="BH317" s="144">
        <f>IF(N317="sníž. přenesená",J317,0)</f>
        <v>0</v>
      </c>
      <c r="BI317" s="144">
        <f>IF(N317="nulová",J317,0)</f>
        <v>0</v>
      </c>
      <c r="BJ317" s="18" t="s">
        <v>77</v>
      </c>
      <c r="BK317" s="144">
        <f>ROUND(I317*H317,2)</f>
        <v>0</v>
      </c>
      <c r="BL317" s="18" t="s">
        <v>167</v>
      </c>
      <c r="BM317" s="143" t="s">
        <v>2043</v>
      </c>
    </row>
    <row r="318" spans="2:65" s="1" customFormat="1" ht="11.25">
      <c r="B318" s="33"/>
      <c r="D318" s="145" t="s">
        <v>169</v>
      </c>
      <c r="F318" s="146" t="s">
        <v>1528</v>
      </c>
      <c r="I318" s="147"/>
      <c r="L318" s="33"/>
      <c r="M318" s="148"/>
      <c r="T318" s="54"/>
      <c r="AT318" s="18" t="s">
        <v>169</v>
      </c>
      <c r="AU318" s="18" t="s">
        <v>79</v>
      </c>
    </row>
    <row r="319" spans="2:65" s="12" customFormat="1" ht="11.25">
      <c r="B319" s="149"/>
      <c r="D319" s="145" t="s">
        <v>171</v>
      </c>
      <c r="E319" s="150" t="s">
        <v>19</v>
      </c>
      <c r="F319" s="151" t="s">
        <v>1530</v>
      </c>
      <c r="H319" s="152">
        <v>0.09</v>
      </c>
      <c r="I319" s="153"/>
      <c r="L319" s="149"/>
      <c r="M319" s="154"/>
      <c r="T319" s="155"/>
      <c r="AT319" s="150" t="s">
        <v>171</v>
      </c>
      <c r="AU319" s="150" t="s">
        <v>79</v>
      </c>
      <c r="AV319" s="12" t="s">
        <v>79</v>
      </c>
      <c r="AW319" s="12" t="s">
        <v>31</v>
      </c>
      <c r="AX319" s="12" t="s">
        <v>77</v>
      </c>
      <c r="AY319" s="150" t="s">
        <v>160</v>
      </c>
    </row>
    <row r="320" spans="2:65" s="1" customFormat="1" ht="16.5" customHeight="1">
      <c r="B320" s="33"/>
      <c r="C320" s="132" t="s">
        <v>489</v>
      </c>
      <c r="D320" s="132" t="s">
        <v>162</v>
      </c>
      <c r="E320" s="133" t="s">
        <v>1531</v>
      </c>
      <c r="F320" s="134" t="s">
        <v>1532</v>
      </c>
      <c r="G320" s="135" t="s">
        <v>298</v>
      </c>
      <c r="H320" s="136">
        <v>22</v>
      </c>
      <c r="I320" s="137"/>
      <c r="J320" s="138">
        <f>ROUND(I320*H320,2)</f>
        <v>0</v>
      </c>
      <c r="K320" s="134" t="s">
        <v>1251</v>
      </c>
      <c r="L320" s="33"/>
      <c r="M320" s="139" t="s">
        <v>19</v>
      </c>
      <c r="N320" s="140" t="s">
        <v>40</v>
      </c>
      <c r="P320" s="141">
        <f>O320*H320</f>
        <v>0</v>
      </c>
      <c r="Q320" s="141">
        <v>5.8E-4</v>
      </c>
      <c r="R320" s="141">
        <f>Q320*H320</f>
        <v>1.2760000000000001E-2</v>
      </c>
      <c r="S320" s="141">
        <v>0</v>
      </c>
      <c r="T320" s="142">
        <f>S320*H320</f>
        <v>0</v>
      </c>
      <c r="AR320" s="143" t="s">
        <v>167</v>
      </c>
      <c r="AT320" s="143" t="s">
        <v>162</v>
      </c>
      <c r="AU320" s="143" t="s">
        <v>79</v>
      </c>
      <c r="AY320" s="18" t="s">
        <v>160</v>
      </c>
      <c r="BE320" s="144">
        <f>IF(N320="základní",J320,0)</f>
        <v>0</v>
      </c>
      <c r="BF320" s="144">
        <f>IF(N320="snížená",J320,0)</f>
        <v>0</v>
      </c>
      <c r="BG320" s="144">
        <f>IF(N320="zákl. přenesená",J320,0)</f>
        <v>0</v>
      </c>
      <c r="BH320" s="144">
        <f>IF(N320="sníž. přenesená",J320,0)</f>
        <v>0</v>
      </c>
      <c r="BI320" s="144">
        <f>IF(N320="nulová",J320,0)</f>
        <v>0</v>
      </c>
      <c r="BJ320" s="18" t="s">
        <v>77</v>
      </c>
      <c r="BK320" s="144">
        <f>ROUND(I320*H320,2)</f>
        <v>0</v>
      </c>
      <c r="BL320" s="18" t="s">
        <v>167</v>
      </c>
      <c r="BM320" s="143" t="s">
        <v>2044</v>
      </c>
    </row>
    <row r="321" spans="2:65" s="1" customFormat="1" ht="11.25">
      <c r="B321" s="33"/>
      <c r="D321" s="145" t="s">
        <v>169</v>
      </c>
      <c r="F321" s="146" t="s">
        <v>1534</v>
      </c>
      <c r="I321" s="147"/>
      <c r="L321" s="33"/>
      <c r="M321" s="148"/>
      <c r="T321" s="54"/>
      <c r="AT321" s="18" t="s">
        <v>169</v>
      </c>
      <c r="AU321" s="18" t="s">
        <v>79</v>
      </c>
    </row>
    <row r="322" spans="2:65" s="1" customFormat="1" ht="11.25">
      <c r="B322" s="33"/>
      <c r="D322" s="193" t="s">
        <v>1254</v>
      </c>
      <c r="F322" s="194" t="s">
        <v>1535</v>
      </c>
      <c r="I322" s="147"/>
      <c r="L322" s="33"/>
      <c r="M322" s="148"/>
      <c r="T322" s="54"/>
      <c r="AT322" s="18" t="s">
        <v>1254</v>
      </c>
      <c r="AU322" s="18" t="s">
        <v>79</v>
      </c>
    </row>
    <row r="323" spans="2:65" s="15" customFormat="1" ht="11.25">
      <c r="B323" s="180"/>
      <c r="D323" s="145" t="s">
        <v>171</v>
      </c>
      <c r="E323" s="181" t="s">
        <v>19</v>
      </c>
      <c r="F323" s="182" t="s">
        <v>1536</v>
      </c>
      <c r="H323" s="181" t="s">
        <v>19</v>
      </c>
      <c r="I323" s="183"/>
      <c r="L323" s="180"/>
      <c r="M323" s="184"/>
      <c r="T323" s="185"/>
      <c r="AT323" s="181" t="s">
        <v>171</v>
      </c>
      <c r="AU323" s="181" t="s">
        <v>79</v>
      </c>
      <c r="AV323" s="15" t="s">
        <v>77</v>
      </c>
      <c r="AW323" s="15" t="s">
        <v>31</v>
      </c>
      <c r="AX323" s="15" t="s">
        <v>69</v>
      </c>
      <c r="AY323" s="181" t="s">
        <v>160</v>
      </c>
    </row>
    <row r="324" spans="2:65" s="12" customFormat="1" ht="11.25">
      <c r="B324" s="149"/>
      <c r="D324" s="145" t="s">
        <v>171</v>
      </c>
      <c r="E324" s="150" t="s">
        <v>19</v>
      </c>
      <c r="F324" s="151" t="s">
        <v>1518</v>
      </c>
      <c r="H324" s="152">
        <v>22</v>
      </c>
      <c r="I324" s="153"/>
      <c r="L324" s="149"/>
      <c r="M324" s="154"/>
      <c r="T324" s="155"/>
      <c r="AT324" s="150" t="s">
        <v>171</v>
      </c>
      <c r="AU324" s="150" t="s">
        <v>79</v>
      </c>
      <c r="AV324" s="12" t="s">
        <v>79</v>
      </c>
      <c r="AW324" s="12" t="s">
        <v>31</v>
      </c>
      <c r="AX324" s="12" t="s">
        <v>77</v>
      </c>
      <c r="AY324" s="150" t="s">
        <v>160</v>
      </c>
    </row>
    <row r="325" spans="2:65" s="1" customFormat="1" ht="16.5" customHeight="1">
      <c r="B325" s="33"/>
      <c r="C325" s="132" t="s">
        <v>495</v>
      </c>
      <c r="D325" s="132" t="s">
        <v>162</v>
      </c>
      <c r="E325" s="133" t="s">
        <v>2045</v>
      </c>
      <c r="F325" s="134" t="s">
        <v>2046</v>
      </c>
      <c r="G325" s="135" t="s">
        <v>187</v>
      </c>
      <c r="H325" s="136">
        <v>157.5</v>
      </c>
      <c r="I325" s="137"/>
      <c r="J325" s="138">
        <f>ROUND(I325*H325,2)</f>
        <v>0</v>
      </c>
      <c r="K325" s="134" t="s">
        <v>1251</v>
      </c>
      <c r="L325" s="33"/>
      <c r="M325" s="139" t="s">
        <v>19</v>
      </c>
      <c r="N325" s="140" t="s">
        <v>40</v>
      </c>
      <c r="P325" s="141">
        <f>O325*H325</f>
        <v>0</v>
      </c>
      <c r="Q325" s="141">
        <v>4.6999999999999999E-4</v>
      </c>
      <c r="R325" s="141">
        <f>Q325*H325</f>
        <v>7.4024999999999994E-2</v>
      </c>
      <c r="S325" s="141">
        <v>0</v>
      </c>
      <c r="T325" s="142">
        <f>S325*H325</f>
        <v>0</v>
      </c>
      <c r="AR325" s="143" t="s">
        <v>167</v>
      </c>
      <c r="AT325" s="143" t="s">
        <v>162</v>
      </c>
      <c r="AU325" s="143" t="s">
        <v>79</v>
      </c>
      <c r="AY325" s="18" t="s">
        <v>160</v>
      </c>
      <c r="BE325" s="144">
        <f>IF(N325="základní",J325,0)</f>
        <v>0</v>
      </c>
      <c r="BF325" s="144">
        <f>IF(N325="snížená",J325,0)</f>
        <v>0</v>
      </c>
      <c r="BG325" s="144">
        <f>IF(N325="zákl. přenesená",J325,0)</f>
        <v>0</v>
      </c>
      <c r="BH325" s="144">
        <f>IF(N325="sníž. přenesená",J325,0)</f>
        <v>0</v>
      </c>
      <c r="BI325" s="144">
        <f>IF(N325="nulová",J325,0)</f>
        <v>0</v>
      </c>
      <c r="BJ325" s="18" t="s">
        <v>77</v>
      </c>
      <c r="BK325" s="144">
        <f>ROUND(I325*H325,2)</f>
        <v>0</v>
      </c>
      <c r="BL325" s="18" t="s">
        <v>167</v>
      </c>
      <c r="BM325" s="143" t="s">
        <v>2047</v>
      </c>
    </row>
    <row r="326" spans="2:65" s="1" customFormat="1" ht="11.25">
      <c r="B326" s="33"/>
      <c r="D326" s="145" t="s">
        <v>169</v>
      </c>
      <c r="F326" s="146" t="s">
        <v>2048</v>
      </c>
      <c r="I326" s="147"/>
      <c r="L326" s="33"/>
      <c r="M326" s="148"/>
      <c r="T326" s="54"/>
      <c r="AT326" s="18" t="s">
        <v>169</v>
      </c>
      <c r="AU326" s="18" t="s">
        <v>79</v>
      </c>
    </row>
    <row r="327" spans="2:65" s="1" customFormat="1" ht="11.25">
      <c r="B327" s="33"/>
      <c r="D327" s="193" t="s">
        <v>1254</v>
      </c>
      <c r="F327" s="194" t="s">
        <v>2049</v>
      </c>
      <c r="I327" s="147"/>
      <c r="L327" s="33"/>
      <c r="M327" s="148"/>
      <c r="T327" s="54"/>
      <c r="AT327" s="18" t="s">
        <v>1254</v>
      </c>
      <c r="AU327" s="18" t="s">
        <v>79</v>
      </c>
    </row>
    <row r="328" spans="2:65" s="15" customFormat="1" ht="11.25">
      <c r="B328" s="180"/>
      <c r="D328" s="145" t="s">
        <v>171</v>
      </c>
      <c r="E328" s="181" t="s">
        <v>19</v>
      </c>
      <c r="F328" s="182" t="s">
        <v>1933</v>
      </c>
      <c r="H328" s="181" t="s">
        <v>19</v>
      </c>
      <c r="I328" s="183"/>
      <c r="L328" s="180"/>
      <c r="M328" s="184"/>
      <c r="T328" s="185"/>
      <c r="AT328" s="181" t="s">
        <v>171</v>
      </c>
      <c r="AU328" s="181" t="s">
        <v>79</v>
      </c>
      <c r="AV328" s="15" t="s">
        <v>77</v>
      </c>
      <c r="AW328" s="15" t="s">
        <v>31</v>
      </c>
      <c r="AX328" s="15" t="s">
        <v>69</v>
      </c>
      <c r="AY328" s="181" t="s">
        <v>160</v>
      </c>
    </row>
    <row r="329" spans="2:65" s="12" customFormat="1" ht="11.25">
      <c r="B329" s="149"/>
      <c r="D329" s="145" t="s">
        <v>171</v>
      </c>
      <c r="E329" s="150" t="s">
        <v>19</v>
      </c>
      <c r="F329" s="151" t="s">
        <v>1946</v>
      </c>
      <c r="H329" s="152">
        <v>157.5</v>
      </c>
      <c r="I329" s="153"/>
      <c r="L329" s="149"/>
      <c r="M329" s="154"/>
      <c r="T329" s="155"/>
      <c r="AT329" s="150" t="s">
        <v>171</v>
      </c>
      <c r="AU329" s="150" t="s">
        <v>79</v>
      </c>
      <c r="AV329" s="12" t="s">
        <v>79</v>
      </c>
      <c r="AW329" s="12" t="s">
        <v>31</v>
      </c>
      <c r="AX329" s="12" t="s">
        <v>77</v>
      </c>
      <c r="AY329" s="150" t="s">
        <v>160</v>
      </c>
    </row>
    <row r="330" spans="2:65" s="1" customFormat="1" ht="16.5" customHeight="1">
      <c r="B330" s="33"/>
      <c r="C330" s="132" t="s">
        <v>500</v>
      </c>
      <c r="D330" s="132" t="s">
        <v>162</v>
      </c>
      <c r="E330" s="133" t="s">
        <v>1537</v>
      </c>
      <c r="F330" s="134" t="s">
        <v>1538</v>
      </c>
      <c r="G330" s="135" t="s">
        <v>313</v>
      </c>
      <c r="H330" s="136">
        <v>1</v>
      </c>
      <c r="I330" s="137"/>
      <c r="J330" s="138">
        <f>ROUND(I330*H330,2)</f>
        <v>0</v>
      </c>
      <c r="K330" s="134" t="s">
        <v>1251</v>
      </c>
      <c r="L330" s="33"/>
      <c r="M330" s="139" t="s">
        <v>19</v>
      </c>
      <c r="N330" s="140" t="s">
        <v>40</v>
      </c>
      <c r="P330" s="141">
        <f>O330*H330</f>
        <v>0</v>
      </c>
      <c r="Q330" s="141">
        <v>6.4900000000000001E-3</v>
      </c>
      <c r="R330" s="141">
        <f>Q330*H330</f>
        <v>6.4900000000000001E-3</v>
      </c>
      <c r="S330" s="141">
        <v>0</v>
      </c>
      <c r="T330" s="142">
        <f>S330*H330</f>
        <v>0</v>
      </c>
      <c r="AR330" s="143" t="s">
        <v>167</v>
      </c>
      <c r="AT330" s="143" t="s">
        <v>162</v>
      </c>
      <c r="AU330" s="143" t="s">
        <v>79</v>
      </c>
      <c r="AY330" s="18" t="s">
        <v>160</v>
      </c>
      <c r="BE330" s="144">
        <f>IF(N330="základní",J330,0)</f>
        <v>0</v>
      </c>
      <c r="BF330" s="144">
        <f>IF(N330="snížená",J330,0)</f>
        <v>0</v>
      </c>
      <c r="BG330" s="144">
        <f>IF(N330="zákl. přenesená",J330,0)</f>
        <v>0</v>
      </c>
      <c r="BH330" s="144">
        <f>IF(N330="sníž. přenesená",J330,0)</f>
        <v>0</v>
      </c>
      <c r="BI330" s="144">
        <f>IF(N330="nulová",J330,0)</f>
        <v>0</v>
      </c>
      <c r="BJ330" s="18" t="s">
        <v>77</v>
      </c>
      <c r="BK330" s="144">
        <f>ROUND(I330*H330,2)</f>
        <v>0</v>
      </c>
      <c r="BL330" s="18" t="s">
        <v>167</v>
      </c>
      <c r="BM330" s="143" t="s">
        <v>2050</v>
      </c>
    </row>
    <row r="331" spans="2:65" s="1" customFormat="1" ht="11.25">
      <c r="B331" s="33"/>
      <c r="D331" s="145" t="s">
        <v>169</v>
      </c>
      <c r="F331" s="146" t="s">
        <v>1540</v>
      </c>
      <c r="I331" s="147"/>
      <c r="L331" s="33"/>
      <c r="M331" s="148"/>
      <c r="T331" s="54"/>
      <c r="AT331" s="18" t="s">
        <v>169</v>
      </c>
      <c r="AU331" s="18" t="s">
        <v>79</v>
      </c>
    </row>
    <row r="332" spans="2:65" s="1" customFormat="1" ht="11.25">
      <c r="B332" s="33"/>
      <c r="D332" s="193" t="s">
        <v>1254</v>
      </c>
      <c r="F332" s="194" t="s">
        <v>1541</v>
      </c>
      <c r="I332" s="147"/>
      <c r="L332" s="33"/>
      <c r="M332" s="148"/>
      <c r="T332" s="54"/>
      <c r="AT332" s="18" t="s">
        <v>1254</v>
      </c>
      <c r="AU332" s="18" t="s">
        <v>79</v>
      </c>
    </row>
    <row r="333" spans="2:65" s="1" customFormat="1" ht="16.5" customHeight="1">
      <c r="B333" s="33"/>
      <c r="C333" s="132" t="s">
        <v>504</v>
      </c>
      <c r="D333" s="132" t="s">
        <v>162</v>
      </c>
      <c r="E333" s="133" t="s">
        <v>1542</v>
      </c>
      <c r="F333" s="134" t="s">
        <v>1543</v>
      </c>
      <c r="G333" s="135" t="s">
        <v>187</v>
      </c>
      <c r="H333" s="136">
        <v>275</v>
      </c>
      <c r="I333" s="137"/>
      <c r="J333" s="138">
        <f>ROUND(I333*H333,2)</f>
        <v>0</v>
      </c>
      <c r="K333" s="134" t="s">
        <v>1251</v>
      </c>
      <c r="L333" s="33"/>
      <c r="M333" s="139" t="s">
        <v>19</v>
      </c>
      <c r="N333" s="140" t="s">
        <v>40</v>
      </c>
      <c r="P333" s="141">
        <f>O333*H333</f>
        <v>0</v>
      </c>
      <c r="Q333" s="141">
        <v>0</v>
      </c>
      <c r="R333" s="141">
        <f>Q333*H333</f>
        <v>0</v>
      </c>
      <c r="S333" s="141">
        <v>5.0000000000000001E-4</v>
      </c>
      <c r="T333" s="142">
        <f>S333*H333</f>
        <v>0.13750000000000001</v>
      </c>
      <c r="AR333" s="143" t="s">
        <v>167</v>
      </c>
      <c r="AT333" s="143" t="s">
        <v>162</v>
      </c>
      <c r="AU333" s="143" t="s">
        <v>79</v>
      </c>
      <c r="AY333" s="18" t="s">
        <v>160</v>
      </c>
      <c r="BE333" s="144">
        <f>IF(N333="základní",J333,0)</f>
        <v>0</v>
      </c>
      <c r="BF333" s="144">
        <f>IF(N333="snížená",J333,0)</f>
        <v>0</v>
      </c>
      <c r="BG333" s="144">
        <f>IF(N333="zákl. přenesená",J333,0)</f>
        <v>0</v>
      </c>
      <c r="BH333" s="144">
        <f>IF(N333="sníž. přenesená",J333,0)</f>
        <v>0</v>
      </c>
      <c r="BI333" s="144">
        <f>IF(N333="nulová",J333,0)</f>
        <v>0</v>
      </c>
      <c r="BJ333" s="18" t="s">
        <v>77</v>
      </c>
      <c r="BK333" s="144">
        <f>ROUND(I333*H333,2)</f>
        <v>0</v>
      </c>
      <c r="BL333" s="18" t="s">
        <v>167</v>
      </c>
      <c r="BM333" s="143" t="s">
        <v>2051</v>
      </c>
    </row>
    <row r="334" spans="2:65" s="1" customFormat="1" ht="11.25">
      <c r="B334" s="33"/>
      <c r="D334" s="145" t="s">
        <v>169</v>
      </c>
      <c r="F334" s="146" t="s">
        <v>1545</v>
      </c>
      <c r="I334" s="147"/>
      <c r="L334" s="33"/>
      <c r="M334" s="148"/>
      <c r="T334" s="54"/>
      <c r="AT334" s="18" t="s">
        <v>169</v>
      </c>
      <c r="AU334" s="18" t="s">
        <v>79</v>
      </c>
    </row>
    <row r="335" spans="2:65" s="1" customFormat="1" ht="11.25">
      <c r="B335" s="33"/>
      <c r="D335" s="193" t="s">
        <v>1254</v>
      </c>
      <c r="F335" s="194" t="s">
        <v>1546</v>
      </c>
      <c r="I335" s="147"/>
      <c r="L335" s="33"/>
      <c r="M335" s="148"/>
      <c r="T335" s="54"/>
      <c r="AT335" s="18" t="s">
        <v>1254</v>
      </c>
      <c r="AU335" s="18" t="s">
        <v>79</v>
      </c>
    </row>
    <row r="336" spans="2:65" s="15" customFormat="1" ht="11.25">
      <c r="B336" s="180"/>
      <c r="D336" s="145" t="s">
        <v>171</v>
      </c>
      <c r="E336" s="181" t="s">
        <v>19</v>
      </c>
      <c r="F336" s="182" t="s">
        <v>1547</v>
      </c>
      <c r="H336" s="181" t="s">
        <v>19</v>
      </c>
      <c r="I336" s="183"/>
      <c r="L336" s="180"/>
      <c r="M336" s="184"/>
      <c r="T336" s="185"/>
      <c r="AT336" s="181" t="s">
        <v>171</v>
      </c>
      <c r="AU336" s="181" t="s">
        <v>79</v>
      </c>
      <c r="AV336" s="15" t="s">
        <v>77</v>
      </c>
      <c r="AW336" s="15" t="s">
        <v>31</v>
      </c>
      <c r="AX336" s="15" t="s">
        <v>69</v>
      </c>
      <c r="AY336" s="181" t="s">
        <v>160</v>
      </c>
    </row>
    <row r="337" spans="2:65" s="12" customFormat="1" ht="11.25">
      <c r="B337" s="149"/>
      <c r="D337" s="145" t="s">
        <v>171</v>
      </c>
      <c r="E337" s="150" t="s">
        <v>19</v>
      </c>
      <c r="F337" s="151" t="s">
        <v>473</v>
      </c>
      <c r="H337" s="152">
        <v>50</v>
      </c>
      <c r="I337" s="153"/>
      <c r="L337" s="149"/>
      <c r="M337" s="154"/>
      <c r="T337" s="155"/>
      <c r="AT337" s="150" t="s">
        <v>171</v>
      </c>
      <c r="AU337" s="150" t="s">
        <v>79</v>
      </c>
      <c r="AV337" s="12" t="s">
        <v>79</v>
      </c>
      <c r="AW337" s="12" t="s">
        <v>31</v>
      </c>
      <c r="AX337" s="12" t="s">
        <v>69</v>
      </c>
      <c r="AY337" s="150" t="s">
        <v>160</v>
      </c>
    </row>
    <row r="338" spans="2:65" s="15" customFormat="1" ht="11.25">
      <c r="B338" s="180"/>
      <c r="D338" s="145" t="s">
        <v>171</v>
      </c>
      <c r="E338" s="181" t="s">
        <v>19</v>
      </c>
      <c r="F338" s="182" t="s">
        <v>1933</v>
      </c>
      <c r="H338" s="181" t="s">
        <v>19</v>
      </c>
      <c r="I338" s="183"/>
      <c r="L338" s="180"/>
      <c r="M338" s="184"/>
      <c r="T338" s="185"/>
      <c r="AT338" s="181" t="s">
        <v>171</v>
      </c>
      <c r="AU338" s="181" t="s">
        <v>79</v>
      </c>
      <c r="AV338" s="15" t="s">
        <v>77</v>
      </c>
      <c r="AW338" s="15" t="s">
        <v>31</v>
      </c>
      <c r="AX338" s="15" t="s">
        <v>69</v>
      </c>
      <c r="AY338" s="181" t="s">
        <v>160</v>
      </c>
    </row>
    <row r="339" spans="2:65" s="12" customFormat="1" ht="11.25">
      <c r="B339" s="149"/>
      <c r="D339" s="145" t="s">
        <v>171</v>
      </c>
      <c r="E339" s="150" t="s">
        <v>19</v>
      </c>
      <c r="F339" s="151" t="s">
        <v>2052</v>
      </c>
      <c r="H339" s="152">
        <v>225</v>
      </c>
      <c r="I339" s="153"/>
      <c r="L339" s="149"/>
      <c r="M339" s="154"/>
      <c r="T339" s="155"/>
      <c r="AT339" s="150" t="s">
        <v>171</v>
      </c>
      <c r="AU339" s="150" t="s">
        <v>79</v>
      </c>
      <c r="AV339" s="12" t="s">
        <v>79</v>
      </c>
      <c r="AW339" s="12" t="s">
        <v>31</v>
      </c>
      <c r="AX339" s="12" t="s">
        <v>69</v>
      </c>
      <c r="AY339" s="150" t="s">
        <v>160</v>
      </c>
    </row>
    <row r="340" spans="2:65" s="13" customFormat="1" ht="11.25">
      <c r="B340" s="156"/>
      <c r="D340" s="145" t="s">
        <v>171</v>
      </c>
      <c r="E340" s="157" t="s">
        <v>19</v>
      </c>
      <c r="F340" s="158" t="s">
        <v>184</v>
      </c>
      <c r="H340" s="159">
        <v>275</v>
      </c>
      <c r="I340" s="160"/>
      <c r="L340" s="156"/>
      <c r="M340" s="161"/>
      <c r="T340" s="162"/>
      <c r="AT340" s="157" t="s">
        <v>171</v>
      </c>
      <c r="AU340" s="157" t="s">
        <v>79</v>
      </c>
      <c r="AV340" s="13" t="s">
        <v>167</v>
      </c>
      <c r="AW340" s="13" t="s">
        <v>31</v>
      </c>
      <c r="AX340" s="13" t="s">
        <v>77</v>
      </c>
      <c r="AY340" s="157" t="s">
        <v>160</v>
      </c>
    </row>
    <row r="341" spans="2:65" s="1" customFormat="1" ht="16.5" customHeight="1">
      <c r="B341" s="33"/>
      <c r="C341" s="132" t="s">
        <v>509</v>
      </c>
      <c r="D341" s="132" t="s">
        <v>162</v>
      </c>
      <c r="E341" s="133" t="s">
        <v>1548</v>
      </c>
      <c r="F341" s="134" t="s">
        <v>1549</v>
      </c>
      <c r="G341" s="135" t="s">
        <v>165</v>
      </c>
      <c r="H341" s="136">
        <v>317.5</v>
      </c>
      <c r="I341" s="137"/>
      <c r="J341" s="138">
        <f>ROUND(I341*H341,2)</f>
        <v>0</v>
      </c>
      <c r="K341" s="134" t="s">
        <v>1251</v>
      </c>
      <c r="L341" s="33"/>
      <c r="M341" s="139" t="s">
        <v>19</v>
      </c>
      <c r="N341" s="140" t="s">
        <v>40</v>
      </c>
      <c r="P341" s="141">
        <f>O341*H341</f>
        <v>0</v>
      </c>
      <c r="Q341" s="141">
        <v>0</v>
      </c>
      <c r="R341" s="141">
        <f>Q341*H341</f>
        <v>0</v>
      </c>
      <c r="S341" s="141">
        <v>0</v>
      </c>
      <c r="T341" s="142">
        <f>S341*H341</f>
        <v>0</v>
      </c>
      <c r="AR341" s="143" t="s">
        <v>167</v>
      </c>
      <c r="AT341" s="143" t="s">
        <v>162</v>
      </c>
      <c r="AU341" s="143" t="s">
        <v>79</v>
      </c>
      <c r="AY341" s="18" t="s">
        <v>160</v>
      </c>
      <c r="BE341" s="144">
        <f>IF(N341="základní",J341,0)</f>
        <v>0</v>
      </c>
      <c r="BF341" s="144">
        <f>IF(N341="snížená",J341,0)</f>
        <v>0</v>
      </c>
      <c r="BG341" s="144">
        <f>IF(N341="zákl. přenesená",J341,0)</f>
        <v>0</v>
      </c>
      <c r="BH341" s="144">
        <f>IF(N341="sníž. přenesená",J341,0)</f>
        <v>0</v>
      </c>
      <c r="BI341" s="144">
        <f>IF(N341="nulová",J341,0)</f>
        <v>0</v>
      </c>
      <c r="BJ341" s="18" t="s">
        <v>77</v>
      </c>
      <c r="BK341" s="144">
        <f>ROUND(I341*H341,2)</f>
        <v>0</v>
      </c>
      <c r="BL341" s="18" t="s">
        <v>167</v>
      </c>
      <c r="BM341" s="143" t="s">
        <v>2053</v>
      </c>
    </row>
    <row r="342" spans="2:65" s="1" customFormat="1" ht="11.25">
      <c r="B342" s="33"/>
      <c r="D342" s="145" t="s">
        <v>169</v>
      </c>
      <c r="F342" s="146" t="s">
        <v>1551</v>
      </c>
      <c r="I342" s="147"/>
      <c r="L342" s="33"/>
      <c r="M342" s="148"/>
      <c r="T342" s="54"/>
      <c r="AT342" s="18" t="s">
        <v>169</v>
      </c>
      <c r="AU342" s="18" t="s">
        <v>79</v>
      </c>
    </row>
    <row r="343" spans="2:65" s="1" customFormat="1" ht="11.25">
      <c r="B343" s="33"/>
      <c r="D343" s="193" t="s">
        <v>1254</v>
      </c>
      <c r="F343" s="194" t="s">
        <v>1552</v>
      </c>
      <c r="I343" s="147"/>
      <c r="L343" s="33"/>
      <c r="M343" s="148"/>
      <c r="T343" s="54"/>
      <c r="AT343" s="18" t="s">
        <v>1254</v>
      </c>
      <c r="AU343" s="18" t="s">
        <v>79</v>
      </c>
    </row>
    <row r="344" spans="2:65" s="15" customFormat="1" ht="11.25">
      <c r="B344" s="180"/>
      <c r="D344" s="145" t="s">
        <v>171</v>
      </c>
      <c r="E344" s="181" t="s">
        <v>19</v>
      </c>
      <c r="F344" s="182" t="s">
        <v>1553</v>
      </c>
      <c r="H344" s="181" t="s">
        <v>19</v>
      </c>
      <c r="I344" s="183"/>
      <c r="L344" s="180"/>
      <c r="M344" s="184"/>
      <c r="T344" s="185"/>
      <c r="AT344" s="181" t="s">
        <v>171</v>
      </c>
      <c r="AU344" s="181" t="s">
        <v>79</v>
      </c>
      <c r="AV344" s="15" t="s">
        <v>77</v>
      </c>
      <c r="AW344" s="15" t="s">
        <v>31</v>
      </c>
      <c r="AX344" s="15" t="s">
        <v>69</v>
      </c>
      <c r="AY344" s="181" t="s">
        <v>160</v>
      </c>
    </row>
    <row r="345" spans="2:65" s="12" customFormat="1" ht="11.25">
      <c r="B345" s="149"/>
      <c r="D345" s="145" t="s">
        <v>171</v>
      </c>
      <c r="E345" s="150" t="s">
        <v>19</v>
      </c>
      <c r="F345" s="151" t="s">
        <v>2054</v>
      </c>
      <c r="H345" s="152">
        <v>160</v>
      </c>
      <c r="I345" s="153"/>
      <c r="L345" s="149"/>
      <c r="M345" s="154"/>
      <c r="T345" s="155"/>
      <c r="AT345" s="150" t="s">
        <v>171</v>
      </c>
      <c r="AU345" s="150" t="s">
        <v>79</v>
      </c>
      <c r="AV345" s="12" t="s">
        <v>79</v>
      </c>
      <c r="AW345" s="12" t="s">
        <v>31</v>
      </c>
      <c r="AX345" s="12" t="s">
        <v>69</v>
      </c>
      <c r="AY345" s="150" t="s">
        <v>160</v>
      </c>
    </row>
    <row r="346" spans="2:65" s="15" customFormat="1" ht="11.25">
      <c r="B346" s="180"/>
      <c r="D346" s="145" t="s">
        <v>171</v>
      </c>
      <c r="E346" s="181" t="s">
        <v>19</v>
      </c>
      <c r="F346" s="182" t="s">
        <v>1555</v>
      </c>
      <c r="H346" s="181" t="s">
        <v>19</v>
      </c>
      <c r="I346" s="183"/>
      <c r="L346" s="180"/>
      <c r="M346" s="184"/>
      <c r="T346" s="185"/>
      <c r="AT346" s="181" t="s">
        <v>171</v>
      </c>
      <c r="AU346" s="181" t="s">
        <v>79</v>
      </c>
      <c r="AV346" s="15" t="s">
        <v>77</v>
      </c>
      <c r="AW346" s="15" t="s">
        <v>31</v>
      </c>
      <c r="AX346" s="15" t="s">
        <v>69</v>
      </c>
      <c r="AY346" s="181" t="s">
        <v>160</v>
      </c>
    </row>
    <row r="347" spans="2:65" s="12" customFormat="1" ht="11.25">
      <c r="B347" s="149"/>
      <c r="D347" s="145" t="s">
        <v>171</v>
      </c>
      <c r="E347" s="150" t="s">
        <v>19</v>
      </c>
      <c r="F347" s="151" t="s">
        <v>2055</v>
      </c>
      <c r="H347" s="152">
        <v>157.5</v>
      </c>
      <c r="I347" s="153"/>
      <c r="L347" s="149"/>
      <c r="M347" s="154"/>
      <c r="T347" s="155"/>
      <c r="AT347" s="150" t="s">
        <v>171</v>
      </c>
      <c r="AU347" s="150" t="s">
        <v>79</v>
      </c>
      <c r="AV347" s="12" t="s">
        <v>79</v>
      </c>
      <c r="AW347" s="12" t="s">
        <v>31</v>
      </c>
      <c r="AX347" s="12" t="s">
        <v>69</v>
      </c>
      <c r="AY347" s="150" t="s">
        <v>160</v>
      </c>
    </row>
    <row r="348" spans="2:65" s="13" customFormat="1" ht="11.25">
      <c r="B348" s="156"/>
      <c r="D348" s="145" t="s">
        <v>171</v>
      </c>
      <c r="E348" s="157" t="s">
        <v>19</v>
      </c>
      <c r="F348" s="158" t="s">
        <v>184</v>
      </c>
      <c r="H348" s="159">
        <v>317.5</v>
      </c>
      <c r="I348" s="160"/>
      <c r="L348" s="156"/>
      <c r="M348" s="161"/>
      <c r="T348" s="162"/>
      <c r="AT348" s="157" t="s">
        <v>171</v>
      </c>
      <c r="AU348" s="157" t="s">
        <v>79</v>
      </c>
      <c r="AV348" s="13" t="s">
        <v>167</v>
      </c>
      <c r="AW348" s="13" t="s">
        <v>31</v>
      </c>
      <c r="AX348" s="13" t="s">
        <v>77</v>
      </c>
      <c r="AY348" s="157" t="s">
        <v>160</v>
      </c>
    </row>
    <row r="349" spans="2:65" s="1" customFormat="1" ht="24.2" customHeight="1">
      <c r="B349" s="33"/>
      <c r="C349" s="132" t="s">
        <v>515</v>
      </c>
      <c r="D349" s="132" t="s">
        <v>162</v>
      </c>
      <c r="E349" s="133" t="s">
        <v>1557</v>
      </c>
      <c r="F349" s="134" t="s">
        <v>1558</v>
      </c>
      <c r="G349" s="135" t="s">
        <v>165</v>
      </c>
      <c r="H349" s="136">
        <v>19050</v>
      </c>
      <c r="I349" s="137"/>
      <c r="J349" s="138">
        <f>ROUND(I349*H349,2)</f>
        <v>0</v>
      </c>
      <c r="K349" s="134" t="s">
        <v>1251</v>
      </c>
      <c r="L349" s="33"/>
      <c r="M349" s="139" t="s">
        <v>19</v>
      </c>
      <c r="N349" s="140" t="s">
        <v>40</v>
      </c>
      <c r="P349" s="141">
        <f>O349*H349</f>
        <v>0</v>
      </c>
      <c r="Q349" s="141">
        <v>0</v>
      </c>
      <c r="R349" s="141">
        <f>Q349*H349</f>
        <v>0</v>
      </c>
      <c r="S349" s="141">
        <v>0</v>
      </c>
      <c r="T349" s="142">
        <f>S349*H349</f>
        <v>0</v>
      </c>
      <c r="AR349" s="143" t="s">
        <v>167</v>
      </c>
      <c r="AT349" s="143" t="s">
        <v>162</v>
      </c>
      <c r="AU349" s="143" t="s">
        <v>79</v>
      </c>
      <c r="AY349" s="18" t="s">
        <v>160</v>
      </c>
      <c r="BE349" s="144">
        <f>IF(N349="základní",J349,0)</f>
        <v>0</v>
      </c>
      <c r="BF349" s="144">
        <f>IF(N349="snížená",J349,0)</f>
        <v>0</v>
      </c>
      <c r="BG349" s="144">
        <f>IF(N349="zákl. přenesená",J349,0)</f>
        <v>0</v>
      </c>
      <c r="BH349" s="144">
        <f>IF(N349="sníž. přenesená",J349,0)</f>
        <v>0</v>
      </c>
      <c r="BI349" s="144">
        <f>IF(N349="nulová",J349,0)</f>
        <v>0</v>
      </c>
      <c r="BJ349" s="18" t="s">
        <v>77</v>
      </c>
      <c r="BK349" s="144">
        <f>ROUND(I349*H349,2)</f>
        <v>0</v>
      </c>
      <c r="BL349" s="18" t="s">
        <v>167</v>
      </c>
      <c r="BM349" s="143" t="s">
        <v>2056</v>
      </c>
    </row>
    <row r="350" spans="2:65" s="1" customFormat="1" ht="19.5">
      <c r="B350" s="33"/>
      <c r="D350" s="145" t="s">
        <v>169</v>
      </c>
      <c r="F350" s="146" t="s">
        <v>1560</v>
      </c>
      <c r="I350" s="147"/>
      <c r="L350" s="33"/>
      <c r="M350" s="148"/>
      <c r="T350" s="54"/>
      <c r="AT350" s="18" t="s">
        <v>169</v>
      </c>
      <c r="AU350" s="18" t="s">
        <v>79</v>
      </c>
    </row>
    <row r="351" spans="2:65" s="1" customFormat="1" ht="11.25">
      <c r="B351" s="33"/>
      <c r="D351" s="193" t="s">
        <v>1254</v>
      </c>
      <c r="F351" s="194" t="s">
        <v>1561</v>
      </c>
      <c r="I351" s="147"/>
      <c r="L351" s="33"/>
      <c r="M351" s="148"/>
      <c r="T351" s="54"/>
      <c r="AT351" s="18" t="s">
        <v>1254</v>
      </c>
      <c r="AU351" s="18" t="s">
        <v>79</v>
      </c>
    </row>
    <row r="352" spans="2:65" s="15" customFormat="1" ht="11.25">
      <c r="B352" s="180"/>
      <c r="D352" s="145" t="s">
        <v>171</v>
      </c>
      <c r="E352" s="181" t="s">
        <v>19</v>
      </c>
      <c r="F352" s="182" t="s">
        <v>1562</v>
      </c>
      <c r="H352" s="181" t="s">
        <v>19</v>
      </c>
      <c r="I352" s="183"/>
      <c r="L352" s="180"/>
      <c r="M352" s="184"/>
      <c r="T352" s="185"/>
      <c r="AT352" s="181" t="s">
        <v>171</v>
      </c>
      <c r="AU352" s="181" t="s">
        <v>79</v>
      </c>
      <c r="AV352" s="15" t="s">
        <v>77</v>
      </c>
      <c r="AW352" s="15" t="s">
        <v>31</v>
      </c>
      <c r="AX352" s="15" t="s">
        <v>69</v>
      </c>
      <c r="AY352" s="181" t="s">
        <v>160</v>
      </c>
    </row>
    <row r="353" spans="2:65" s="12" customFormat="1" ht="11.25">
      <c r="B353" s="149"/>
      <c r="D353" s="145" t="s">
        <v>171</v>
      </c>
      <c r="E353" s="150" t="s">
        <v>19</v>
      </c>
      <c r="F353" s="151" t="s">
        <v>2057</v>
      </c>
      <c r="H353" s="152">
        <v>19050</v>
      </c>
      <c r="I353" s="153"/>
      <c r="L353" s="149"/>
      <c r="M353" s="154"/>
      <c r="T353" s="155"/>
      <c r="AT353" s="150" t="s">
        <v>171</v>
      </c>
      <c r="AU353" s="150" t="s">
        <v>79</v>
      </c>
      <c r="AV353" s="12" t="s">
        <v>79</v>
      </c>
      <c r="AW353" s="12" t="s">
        <v>31</v>
      </c>
      <c r="AX353" s="12" t="s">
        <v>77</v>
      </c>
      <c r="AY353" s="150" t="s">
        <v>160</v>
      </c>
    </row>
    <row r="354" spans="2:65" s="1" customFormat="1" ht="21.75" customHeight="1">
      <c r="B354" s="33"/>
      <c r="C354" s="132" t="s">
        <v>520</v>
      </c>
      <c r="D354" s="132" t="s">
        <v>162</v>
      </c>
      <c r="E354" s="133" t="s">
        <v>1564</v>
      </c>
      <c r="F354" s="134" t="s">
        <v>1565</v>
      </c>
      <c r="G354" s="135" t="s">
        <v>165</v>
      </c>
      <c r="H354" s="136">
        <v>317.5</v>
      </c>
      <c r="I354" s="137"/>
      <c r="J354" s="138">
        <f>ROUND(I354*H354,2)</f>
        <v>0</v>
      </c>
      <c r="K354" s="134" t="s">
        <v>1251</v>
      </c>
      <c r="L354" s="33"/>
      <c r="M354" s="139" t="s">
        <v>19</v>
      </c>
      <c r="N354" s="140" t="s">
        <v>40</v>
      </c>
      <c r="P354" s="141">
        <f>O354*H354</f>
        <v>0</v>
      </c>
      <c r="Q354" s="141">
        <v>0</v>
      </c>
      <c r="R354" s="141">
        <f>Q354*H354</f>
        <v>0</v>
      </c>
      <c r="S354" s="141">
        <v>0</v>
      </c>
      <c r="T354" s="142">
        <f>S354*H354</f>
        <v>0</v>
      </c>
      <c r="AR354" s="143" t="s">
        <v>167</v>
      </c>
      <c r="AT354" s="143" t="s">
        <v>162</v>
      </c>
      <c r="AU354" s="143" t="s">
        <v>79</v>
      </c>
      <c r="AY354" s="18" t="s">
        <v>160</v>
      </c>
      <c r="BE354" s="144">
        <f>IF(N354="základní",J354,0)</f>
        <v>0</v>
      </c>
      <c r="BF354" s="144">
        <f>IF(N354="snížená",J354,0)</f>
        <v>0</v>
      </c>
      <c r="BG354" s="144">
        <f>IF(N354="zákl. přenesená",J354,0)</f>
        <v>0</v>
      </c>
      <c r="BH354" s="144">
        <f>IF(N354="sníž. přenesená",J354,0)</f>
        <v>0</v>
      </c>
      <c r="BI354" s="144">
        <f>IF(N354="nulová",J354,0)</f>
        <v>0</v>
      </c>
      <c r="BJ354" s="18" t="s">
        <v>77</v>
      </c>
      <c r="BK354" s="144">
        <f>ROUND(I354*H354,2)</f>
        <v>0</v>
      </c>
      <c r="BL354" s="18" t="s">
        <v>167</v>
      </c>
      <c r="BM354" s="143" t="s">
        <v>2058</v>
      </c>
    </row>
    <row r="355" spans="2:65" s="1" customFormat="1" ht="11.25">
      <c r="B355" s="33"/>
      <c r="D355" s="145" t="s">
        <v>169</v>
      </c>
      <c r="F355" s="146" t="s">
        <v>1567</v>
      </c>
      <c r="I355" s="147"/>
      <c r="L355" s="33"/>
      <c r="M355" s="148"/>
      <c r="T355" s="54"/>
      <c r="AT355" s="18" t="s">
        <v>169</v>
      </c>
      <c r="AU355" s="18" t="s">
        <v>79</v>
      </c>
    </row>
    <row r="356" spans="2:65" s="1" customFormat="1" ht="11.25">
      <c r="B356" s="33"/>
      <c r="D356" s="193" t="s">
        <v>1254</v>
      </c>
      <c r="F356" s="194" t="s">
        <v>1568</v>
      </c>
      <c r="I356" s="147"/>
      <c r="L356" s="33"/>
      <c r="M356" s="148"/>
      <c r="T356" s="54"/>
      <c r="AT356" s="18" t="s">
        <v>1254</v>
      </c>
      <c r="AU356" s="18" t="s">
        <v>79</v>
      </c>
    </row>
    <row r="357" spans="2:65" s="1" customFormat="1" ht="16.5" customHeight="1">
      <c r="B357" s="33"/>
      <c r="C357" s="132" t="s">
        <v>525</v>
      </c>
      <c r="D357" s="132" t="s">
        <v>162</v>
      </c>
      <c r="E357" s="133" t="s">
        <v>1604</v>
      </c>
      <c r="F357" s="134" t="s">
        <v>1605</v>
      </c>
      <c r="G357" s="135" t="s">
        <v>165</v>
      </c>
      <c r="H357" s="136">
        <v>2.835</v>
      </c>
      <c r="I357" s="137"/>
      <c r="J357" s="138">
        <f>ROUND(I357*H357,2)</f>
        <v>0</v>
      </c>
      <c r="K357" s="134" t="s">
        <v>1251</v>
      </c>
      <c r="L357" s="33"/>
      <c r="M357" s="139" t="s">
        <v>19</v>
      </c>
      <c r="N357" s="140" t="s">
        <v>40</v>
      </c>
      <c r="P357" s="141">
        <f>O357*H357</f>
        <v>0</v>
      </c>
      <c r="Q357" s="141">
        <v>0.12</v>
      </c>
      <c r="R357" s="141">
        <f>Q357*H357</f>
        <v>0.3402</v>
      </c>
      <c r="S357" s="141">
        <v>2.4900000000000002</v>
      </c>
      <c r="T357" s="142">
        <f>S357*H357</f>
        <v>7.0591500000000007</v>
      </c>
      <c r="AR357" s="143" t="s">
        <v>167</v>
      </c>
      <c r="AT357" s="143" t="s">
        <v>162</v>
      </c>
      <c r="AU357" s="143" t="s">
        <v>79</v>
      </c>
      <c r="AY357" s="18" t="s">
        <v>160</v>
      </c>
      <c r="BE357" s="144">
        <f>IF(N357="základní",J357,0)</f>
        <v>0</v>
      </c>
      <c r="BF357" s="144">
        <f>IF(N357="snížená",J357,0)</f>
        <v>0</v>
      </c>
      <c r="BG357" s="144">
        <f>IF(N357="zákl. přenesená",J357,0)</f>
        <v>0</v>
      </c>
      <c r="BH357" s="144">
        <f>IF(N357="sníž. přenesená",J357,0)</f>
        <v>0</v>
      </c>
      <c r="BI357" s="144">
        <f>IF(N357="nulová",J357,0)</f>
        <v>0</v>
      </c>
      <c r="BJ357" s="18" t="s">
        <v>77</v>
      </c>
      <c r="BK357" s="144">
        <f>ROUND(I357*H357,2)</f>
        <v>0</v>
      </c>
      <c r="BL357" s="18" t="s">
        <v>167</v>
      </c>
      <c r="BM357" s="143" t="s">
        <v>2059</v>
      </c>
    </row>
    <row r="358" spans="2:65" s="1" customFormat="1" ht="11.25">
      <c r="B358" s="33"/>
      <c r="D358" s="145" t="s">
        <v>169</v>
      </c>
      <c r="F358" s="146" t="s">
        <v>1607</v>
      </c>
      <c r="I358" s="147"/>
      <c r="L358" s="33"/>
      <c r="M358" s="148"/>
      <c r="T358" s="54"/>
      <c r="AT358" s="18" t="s">
        <v>169</v>
      </c>
      <c r="AU358" s="18" t="s">
        <v>79</v>
      </c>
    </row>
    <row r="359" spans="2:65" s="1" customFormat="1" ht="11.25">
      <c r="B359" s="33"/>
      <c r="D359" s="193" t="s">
        <v>1254</v>
      </c>
      <c r="F359" s="194" t="s">
        <v>1608</v>
      </c>
      <c r="I359" s="147"/>
      <c r="L359" s="33"/>
      <c r="M359" s="148"/>
      <c r="T359" s="54"/>
      <c r="AT359" s="18" t="s">
        <v>1254</v>
      </c>
      <c r="AU359" s="18" t="s">
        <v>79</v>
      </c>
    </row>
    <row r="360" spans="2:65" s="15" customFormat="1" ht="11.25">
      <c r="B360" s="180"/>
      <c r="D360" s="145" t="s">
        <v>171</v>
      </c>
      <c r="E360" s="181" t="s">
        <v>19</v>
      </c>
      <c r="F360" s="182" t="s">
        <v>2060</v>
      </c>
      <c r="H360" s="181" t="s">
        <v>19</v>
      </c>
      <c r="I360" s="183"/>
      <c r="L360" s="180"/>
      <c r="M360" s="184"/>
      <c r="T360" s="185"/>
      <c r="AT360" s="181" t="s">
        <v>171</v>
      </c>
      <c r="AU360" s="181" t="s">
        <v>79</v>
      </c>
      <c r="AV360" s="15" t="s">
        <v>77</v>
      </c>
      <c r="AW360" s="15" t="s">
        <v>31</v>
      </c>
      <c r="AX360" s="15" t="s">
        <v>69</v>
      </c>
      <c r="AY360" s="181" t="s">
        <v>160</v>
      </c>
    </row>
    <row r="361" spans="2:65" s="12" customFormat="1" ht="11.25">
      <c r="B361" s="149"/>
      <c r="D361" s="145" t="s">
        <v>171</v>
      </c>
      <c r="E361" s="150" t="s">
        <v>19</v>
      </c>
      <c r="F361" s="151" t="s">
        <v>2061</v>
      </c>
      <c r="H361" s="152">
        <v>2.835</v>
      </c>
      <c r="I361" s="153"/>
      <c r="L361" s="149"/>
      <c r="M361" s="154"/>
      <c r="T361" s="155"/>
      <c r="AT361" s="150" t="s">
        <v>171</v>
      </c>
      <c r="AU361" s="150" t="s">
        <v>79</v>
      </c>
      <c r="AV361" s="12" t="s">
        <v>79</v>
      </c>
      <c r="AW361" s="12" t="s">
        <v>31</v>
      </c>
      <c r="AX361" s="12" t="s">
        <v>77</v>
      </c>
      <c r="AY361" s="150" t="s">
        <v>160</v>
      </c>
    </row>
    <row r="362" spans="2:65" s="1" customFormat="1" ht="16.5" customHeight="1">
      <c r="B362" s="33"/>
      <c r="C362" s="132" t="s">
        <v>535</v>
      </c>
      <c r="D362" s="132" t="s">
        <v>162</v>
      </c>
      <c r="E362" s="133" t="s">
        <v>1618</v>
      </c>
      <c r="F362" s="134" t="s">
        <v>1619</v>
      </c>
      <c r="G362" s="135" t="s">
        <v>298</v>
      </c>
      <c r="H362" s="136">
        <v>9.25</v>
      </c>
      <c r="I362" s="137"/>
      <c r="J362" s="138">
        <f>ROUND(I362*H362,2)</f>
        <v>0</v>
      </c>
      <c r="K362" s="134" t="s">
        <v>1251</v>
      </c>
      <c r="L362" s="33"/>
      <c r="M362" s="139" t="s">
        <v>19</v>
      </c>
      <c r="N362" s="140" t="s">
        <v>40</v>
      </c>
      <c r="P362" s="141">
        <f>O362*H362</f>
        <v>0</v>
      </c>
      <c r="Q362" s="141">
        <v>8.0000000000000007E-5</v>
      </c>
      <c r="R362" s="141">
        <f>Q362*H362</f>
        <v>7.400000000000001E-4</v>
      </c>
      <c r="S362" s="141">
        <v>1.7999999999999999E-2</v>
      </c>
      <c r="T362" s="142">
        <f>S362*H362</f>
        <v>0.16649999999999998</v>
      </c>
      <c r="AR362" s="143" t="s">
        <v>167</v>
      </c>
      <c r="AT362" s="143" t="s">
        <v>162</v>
      </c>
      <c r="AU362" s="143" t="s">
        <v>79</v>
      </c>
      <c r="AY362" s="18" t="s">
        <v>160</v>
      </c>
      <c r="BE362" s="144">
        <f>IF(N362="základní",J362,0)</f>
        <v>0</v>
      </c>
      <c r="BF362" s="144">
        <f>IF(N362="snížená",J362,0)</f>
        <v>0</v>
      </c>
      <c r="BG362" s="144">
        <f>IF(N362="zákl. přenesená",J362,0)</f>
        <v>0</v>
      </c>
      <c r="BH362" s="144">
        <f>IF(N362="sníž. přenesená",J362,0)</f>
        <v>0</v>
      </c>
      <c r="BI362" s="144">
        <f>IF(N362="nulová",J362,0)</f>
        <v>0</v>
      </c>
      <c r="BJ362" s="18" t="s">
        <v>77</v>
      </c>
      <c r="BK362" s="144">
        <f>ROUND(I362*H362,2)</f>
        <v>0</v>
      </c>
      <c r="BL362" s="18" t="s">
        <v>167</v>
      </c>
      <c r="BM362" s="143" t="s">
        <v>2062</v>
      </c>
    </row>
    <row r="363" spans="2:65" s="1" customFormat="1" ht="11.25">
      <c r="B363" s="33"/>
      <c r="D363" s="145" t="s">
        <v>169</v>
      </c>
      <c r="F363" s="146" t="s">
        <v>1621</v>
      </c>
      <c r="I363" s="147"/>
      <c r="L363" s="33"/>
      <c r="M363" s="148"/>
      <c r="T363" s="54"/>
      <c r="AT363" s="18" t="s">
        <v>169</v>
      </c>
      <c r="AU363" s="18" t="s">
        <v>79</v>
      </c>
    </row>
    <row r="364" spans="2:65" s="1" customFormat="1" ht="11.25">
      <c r="B364" s="33"/>
      <c r="D364" s="193" t="s">
        <v>1254</v>
      </c>
      <c r="F364" s="194" t="s">
        <v>1622</v>
      </c>
      <c r="I364" s="147"/>
      <c r="L364" s="33"/>
      <c r="M364" s="148"/>
      <c r="T364" s="54"/>
      <c r="AT364" s="18" t="s">
        <v>1254</v>
      </c>
      <c r="AU364" s="18" t="s">
        <v>79</v>
      </c>
    </row>
    <row r="365" spans="2:65" s="15" customFormat="1" ht="11.25">
      <c r="B365" s="180"/>
      <c r="D365" s="145" t="s">
        <v>171</v>
      </c>
      <c r="E365" s="181" t="s">
        <v>19</v>
      </c>
      <c r="F365" s="182" t="s">
        <v>1623</v>
      </c>
      <c r="H365" s="181" t="s">
        <v>19</v>
      </c>
      <c r="I365" s="183"/>
      <c r="L365" s="180"/>
      <c r="M365" s="184"/>
      <c r="T365" s="185"/>
      <c r="AT365" s="181" t="s">
        <v>171</v>
      </c>
      <c r="AU365" s="181" t="s">
        <v>79</v>
      </c>
      <c r="AV365" s="15" t="s">
        <v>77</v>
      </c>
      <c r="AW365" s="15" t="s">
        <v>31</v>
      </c>
      <c r="AX365" s="15" t="s">
        <v>69</v>
      </c>
      <c r="AY365" s="181" t="s">
        <v>160</v>
      </c>
    </row>
    <row r="366" spans="2:65" s="12" customFormat="1" ht="11.25">
      <c r="B366" s="149"/>
      <c r="D366" s="145" t="s">
        <v>171</v>
      </c>
      <c r="E366" s="150" t="s">
        <v>19</v>
      </c>
      <c r="F366" s="151" t="s">
        <v>2063</v>
      </c>
      <c r="H366" s="152">
        <v>9.25</v>
      </c>
      <c r="I366" s="153"/>
      <c r="L366" s="149"/>
      <c r="M366" s="154"/>
      <c r="T366" s="155"/>
      <c r="AT366" s="150" t="s">
        <v>171</v>
      </c>
      <c r="AU366" s="150" t="s">
        <v>79</v>
      </c>
      <c r="AV366" s="12" t="s">
        <v>79</v>
      </c>
      <c r="AW366" s="12" t="s">
        <v>31</v>
      </c>
      <c r="AX366" s="12" t="s">
        <v>77</v>
      </c>
      <c r="AY366" s="150" t="s">
        <v>160</v>
      </c>
    </row>
    <row r="367" spans="2:65" s="1" customFormat="1" ht="16.5" customHeight="1">
      <c r="B367" s="33"/>
      <c r="C367" s="132" t="s">
        <v>542</v>
      </c>
      <c r="D367" s="132" t="s">
        <v>162</v>
      </c>
      <c r="E367" s="133" t="s">
        <v>1654</v>
      </c>
      <c r="F367" s="134" t="s">
        <v>1655</v>
      </c>
      <c r="G367" s="135" t="s">
        <v>187</v>
      </c>
      <c r="H367" s="136">
        <v>263.79500000000002</v>
      </c>
      <c r="I367" s="137"/>
      <c r="J367" s="138">
        <f>ROUND(I367*H367,2)</f>
        <v>0</v>
      </c>
      <c r="K367" s="134" t="s">
        <v>1251</v>
      </c>
      <c r="L367" s="33"/>
      <c r="M367" s="139" t="s">
        <v>19</v>
      </c>
      <c r="N367" s="140" t="s">
        <v>40</v>
      </c>
      <c r="P367" s="141">
        <f>O367*H367</f>
        <v>0</v>
      </c>
      <c r="Q367" s="141">
        <v>0</v>
      </c>
      <c r="R367" s="141">
        <f>Q367*H367</f>
        <v>0</v>
      </c>
      <c r="S367" s="141">
        <v>7.0000000000000007E-2</v>
      </c>
      <c r="T367" s="142">
        <f>S367*H367</f>
        <v>18.465650000000004</v>
      </c>
      <c r="AR367" s="143" t="s">
        <v>167</v>
      </c>
      <c r="AT367" s="143" t="s">
        <v>162</v>
      </c>
      <c r="AU367" s="143" t="s">
        <v>79</v>
      </c>
      <c r="AY367" s="18" t="s">
        <v>160</v>
      </c>
      <c r="BE367" s="144">
        <f>IF(N367="základní",J367,0)</f>
        <v>0</v>
      </c>
      <c r="BF367" s="144">
        <f>IF(N367="snížená",J367,0)</f>
        <v>0</v>
      </c>
      <c r="BG367" s="144">
        <f>IF(N367="zákl. přenesená",J367,0)</f>
        <v>0</v>
      </c>
      <c r="BH367" s="144">
        <f>IF(N367="sníž. přenesená",J367,0)</f>
        <v>0</v>
      </c>
      <c r="BI367" s="144">
        <f>IF(N367="nulová",J367,0)</f>
        <v>0</v>
      </c>
      <c r="BJ367" s="18" t="s">
        <v>77</v>
      </c>
      <c r="BK367" s="144">
        <f>ROUND(I367*H367,2)</f>
        <v>0</v>
      </c>
      <c r="BL367" s="18" t="s">
        <v>167</v>
      </c>
      <c r="BM367" s="143" t="s">
        <v>2064</v>
      </c>
    </row>
    <row r="368" spans="2:65" s="1" customFormat="1" ht="11.25">
      <c r="B368" s="33"/>
      <c r="D368" s="145" t="s">
        <v>169</v>
      </c>
      <c r="F368" s="146" t="s">
        <v>1657</v>
      </c>
      <c r="I368" s="147"/>
      <c r="L368" s="33"/>
      <c r="M368" s="148"/>
      <c r="T368" s="54"/>
      <c r="AT368" s="18" t="s">
        <v>169</v>
      </c>
      <c r="AU368" s="18" t="s">
        <v>79</v>
      </c>
    </row>
    <row r="369" spans="2:65" s="1" customFormat="1" ht="11.25">
      <c r="B369" s="33"/>
      <c r="D369" s="193" t="s">
        <v>1254</v>
      </c>
      <c r="F369" s="194" t="s">
        <v>1658</v>
      </c>
      <c r="I369" s="147"/>
      <c r="L369" s="33"/>
      <c r="M369" s="148"/>
      <c r="T369" s="54"/>
      <c r="AT369" s="18" t="s">
        <v>1254</v>
      </c>
      <c r="AU369" s="18" t="s">
        <v>79</v>
      </c>
    </row>
    <row r="370" spans="2:65" s="15" customFormat="1" ht="11.25">
      <c r="B370" s="180"/>
      <c r="D370" s="145" t="s">
        <v>171</v>
      </c>
      <c r="E370" s="181" t="s">
        <v>19</v>
      </c>
      <c r="F370" s="182" t="s">
        <v>1555</v>
      </c>
      <c r="H370" s="181" t="s">
        <v>19</v>
      </c>
      <c r="I370" s="183"/>
      <c r="L370" s="180"/>
      <c r="M370" s="184"/>
      <c r="T370" s="185"/>
      <c r="AT370" s="181" t="s">
        <v>171</v>
      </c>
      <c r="AU370" s="181" t="s">
        <v>79</v>
      </c>
      <c r="AV370" s="15" t="s">
        <v>77</v>
      </c>
      <c r="AW370" s="15" t="s">
        <v>31</v>
      </c>
      <c r="AX370" s="15" t="s">
        <v>69</v>
      </c>
      <c r="AY370" s="181" t="s">
        <v>160</v>
      </c>
    </row>
    <row r="371" spans="2:65" s="12" customFormat="1" ht="11.25">
      <c r="B371" s="149"/>
      <c r="D371" s="145" t="s">
        <v>171</v>
      </c>
      <c r="E371" s="150" t="s">
        <v>19</v>
      </c>
      <c r="F371" s="151" t="s">
        <v>2065</v>
      </c>
      <c r="H371" s="152">
        <v>76.875</v>
      </c>
      <c r="I371" s="153"/>
      <c r="L371" s="149"/>
      <c r="M371" s="154"/>
      <c r="T371" s="155"/>
      <c r="AT371" s="150" t="s">
        <v>171</v>
      </c>
      <c r="AU371" s="150" t="s">
        <v>79</v>
      </c>
      <c r="AV371" s="12" t="s">
        <v>79</v>
      </c>
      <c r="AW371" s="12" t="s">
        <v>31</v>
      </c>
      <c r="AX371" s="12" t="s">
        <v>69</v>
      </c>
      <c r="AY371" s="150" t="s">
        <v>160</v>
      </c>
    </row>
    <row r="372" spans="2:65" s="12" customFormat="1" ht="11.25">
      <c r="B372" s="149"/>
      <c r="D372" s="145" t="s">
        <v>171</v>
      </c>
      <c r="E372" s="150" t="s">
        <v>19</v>
      </c>
      <c r="F372" s="151" t="s">
        <v>2066</v>
      </c>
      <c r="H372" s="152">
        <v>118.5</v>
      </c>
      <c r="I372" s="153"/>
      <c r="L372" s="149"/>
      <c r="M372" s="154"/>
      <c r="T372" s="155"/>
      <c r="AT372" s="150" t="s">
        <v>171</v>
      </c>
      <c r="AU372" s="150" t="s">
        <v>79</v>
      </c>
      <c r="AV372" s="12" t="s">
        <v>79</v>
      </c>
      <c r="AW372" s="12" t="s">
        <v>31</v>
      </c>
      <c r="AX372" s="12" t="s">
        <v>69</v>
      </c>
      <c r="AY372" s="150" t="s">
        <v>160</v>
      </c>
    </row>
    <row r="373" spans="2:65" s="15" customFormat="1" ht="11.25">
      <c r="B373" s="180"/>
      <c r="D373" s="145" t="s">
        <v>171</v>
      </c>
      <c r="E373" s="181" t="s">
        <v>19</v>
      </c>
      <c r="F373" s="182" t="s">
        <v>1659</v>
      </c>
      <c r="H373" s="181" t="s">
        <v>19</v>
      </c>
      <c r="I373" s="183"/>
      <c r="L373" s="180"/>
      <c r="M373" s="184"/>
      <c r="T373" s="185"/>
      <c r="AT373" s="181" t="s">
        <v>171</v>
      </c>
      <c r="AU373" s="181" t="s">
        <v>79</v>
      </c>
      <c r="AV373" s="15" t="s">
        <v>77</v>
      </c>
      <c r="AW373" s="15" t="s">
        <v>31</v>
      </c>
      <c r="AX373" s="15" t="s">
        <v>69</v>
      </c>
      <c r="AY373" s="181" t="s">
        <v>160</v>
      </c>
    </row>
    <row r="374" spans="2:65" s="12" customFormat="1" ht="11.25">
      <c r="B374" s="149"/>
      <c r="D374" s="145" t="s">
        <v>171</v>
      </c>
      <c r="E374" s="150" t="s">
        <v>19</v>
      </c>
      <c r="F374" s="151" t="s">
        <v>2067</v>
      </c>
      <c r="H374" s="152">
        <v>42.42</v>
      </c>
      <c r="I374" s="153"/>
      <c r="L374" s="149"/>
      <c r="M374" s="154"/>
      <c r="T374" s="155"/>
      <c r="AT374" s="150" t="s">
        <v>171</v>
      </c>
      <c r="AU374" s="150" t="s">
        <v>79</v>
      </c>
      <c r="AV374" s="12" t="s">
        <v>79</v>
      </c>
      <c r="AW374" s="12" t="s">
        <v>31</v>
      </c>
      <c r="AX374" s="12" t="s">
        <v>69</v>
      </c>
      <c r="AY374" s="150" t="s">
        <v>160</v>
      </c>
    </row>
    <row r="375" spans="2:65" s="15" customFormat="1" ht="11.25">
      <c r="B375" s="180"/>
      <c r="D375" s="145" t="s">
        <v>171</v>
      </c>
      <c r="E375" s="181" t="s">
        <v>19</v>
      </c>
      <c r="F375" s="182" t="s">
        <v>1643</v>
      </c>
      <c r="H375" s="181" t="s">
        <v>19</v>
      </c>
      <c r="I375" s="183"/>
      <c r="L375" s="180"/>
      <c r="M375" s="184"/>
      <c r="T375" s="185"/>
      <c r="AT375" s="181" t="s">
        <v>171</v>
      </c>
      <c r="AU375" s="181" t="s">
        <v>79</v>
      </c>
      <c r="AV375" s="15" t="s">
        <v>77</v>
      </c>
      <c r="AW375" s="15" t="s">
        <v>31</v>
      </c>
      <c r="AX375" s="15" t="s">
        <v>69</v>
      </c>
      <c r="AY375" s="181" t="s">
        <v>160</v>
      </c>
    </row>
    <row r="376" spans="2:65" s="12" customFormat="1" ht="11.25">
      <c r="B376" s="149"/>
      <c r="D376" s="145" t="s">
        <v>171</v>
      </c>
      <c r="E376" s="150" t="s">
        <v>19</v>
      </c>
      <c r="F376" s="151" t="s">
        <v>2068</v>
      </c>
      <c r="H376" s="152">
        <v>26</v>
      </c>
      <c r="I376" s="153"/>
      <c r="L376" s="149"/>
      <c r="M376" s="154"/>
      <c r="T376" s="155"/>
      <c r="AT376" s="150" t="s">
        <v>171</v>
      </c>
      <c r="AU376" s="150" t="s">
        <v>79</v>
      </c>
      <c r="AV376" s="12" t="s">
        <v>79</v>
      </c>
      <c r="AW376" s="12" t="s">
        <v>31</v>
      </c>
      <c r="AX376" s="12" t="s">
        <v>69</v>
      </c>
      <c r="AY376" s="150" t="s">
        <v>160</v>
      </c>
    </row>
    <row r="377" spans="2:65" s="13" customFormat="1" ht="11.25">
      <c r="B377" s="156"/>
      <c r="D377" s="145" t="s">
        <v>171</v>
      </c>
      <c r="E377" s="157" t="s">
        <v>19</v>
      </c>
      <c r="F377" s="158" t="s">
        <v>184</v>
      </c>
      <c r="H377" s="159">
        <v>263.79500000000002</v>
      </c>
      <c r="I377" s="160"/>
      <c r="L377" s="156"/>
      <c r="M377" s="161"/>
      <c r="T377" s="162"/>
      <c r="AT377" s="157" t="s">
        <v>171</v>
      </c>
      <c r="AU377" s="157" t="s">
        <v>79</v>
      </c>
      <c r="AV377" s="13" t="s">
        <v>167</v>
      </c>
      <c r="AW377" s="13" t="s">
        <v>31</v>
      </c>
      <c r="AX377" s="13" t="s">
        <v>77</v>
      </c>
      <c r="AY377" s="157" t="s">
        <v>160</v>
      </c>
    </row>
    <row r="378" spans="2:65" s="1" customFormat="1" ht="16.5" customHeight="1">
      <c r="B378" s="33"/>
      <c r="C378" s="132" t="s">
        <v>547</v>
      </c>
      <c r="D378" s="132" t="s">
        <v>162</v>
      </c>
      <c r="E378" s="133" t="s">
        <v>1661</v>
      </c>
      <c r="F378" s="134" t="s">
        <v>1662</v>
      </c>
      <c r="G378" s="135" t="s">
        <v>187</v>
      </c>
      <c r="H378" s="136">
        <v>122.34399999999999</v>
      </c>
      <c r="I378" s="137"/>
      <c r="J378" s="138">
        <f>ROUND(I378*H378,2)</f>
        <v>0</v>
      </c>
      <c r="K378" s="134" t="s">
        <v>1251</v>
      </c>
      <c r="L378" s="33"/>
      <c r="M378" s="139" t="s">
        <v>19</v>
      </c>
      <c r="N378" s="140" t="s">
        <v>40</v>
      </c>
      <c r="P378" s="141">
        <f>O378*H378</f>
        <v>0</v>
      </c>
      <c r="Q378" s="141">
        <v>0</v>
      </c>
      <c r="R378" s="141">
        <f>Q378*H378</f>
        <v>0</v>
      </c>
      <c r="S378" s="141">
        <v>7.0000000000000007E-2</v>
      </c>
      <c r="T378" s="142">
        <f>S378*H378</f>
        <v>8.5640800000000006</v>
      </c>
      <c r="AR378" s="143" t="s">
        <v>167</v>
      </c>
      <c r="AT378" s="143" t="s">
        <v>162</v>
      </c>
      <c r="AU378" s="143" t="s">
        <v>79</v>
      </c>
      <c r="AY378" s="18" t="s">
        <v>160</v>
      </c>
      <c r="BE378" s="144">
        <f>IF(N378="základní",J378,0)</f>
        <v>0</v>
      </c>
      <c r="BF378" s="144">
        <f>IF(N378="snížená",J378,0)</f>
        <v>0</v>
      </c>
      <c r="BG378" s="144">
        <f>IF(N378="zákl. přenesená",J378,0)</f>
        <v>0</v>
      </c>
      <c r="BH378" s="144">
        <f>IF(N378="sníž. přenesená",J378,0)</f>
        <v>0</v>
      </c>
      <c r="BI378" s="144">
        <f>IF(N378="nulová",J378,0)</f>
        <v>0</v>
      </c>
      <c r="BJ378" s="18" t="s">
        <v>77</v>
      </c>
      <c r="BK378" s="144">
        <f>ROUND(I378*H378,2)</f>
        <v>0</v>
      </c>
      <c r="BL378" s="18" t="s">
        <v>167</v>
      </c>
      <c r="BM378" s="143" t="s">
        <v>2069</v>
      </c>
    </row>
    <row r="379" spans="2:65" s="1" customFormat="1" ht="11.25">
      <c r="B379" s="33"/>
      <c r="D379" s="145" t="s">
        <v>169</v>
      </c>
      <c r="F379" s="146" t="s">
        <v>1664</v>
      </c>
      <c r="I379" s="147"/>
      <c r="L379" s="33"/>
      <c r="M379" s="148"/>
      <c r="T379" s="54"/>
      <c r="AT379" s="18" t="s">
        <v>169</v>
      </c>
      <c r="AU379" s="18" t="s">
        <v>79</v>
      </c>
    </row>
    <row r="380" spans="2:65" s="1" customFormat="1" ht="11.25">
      <c r="B380" s="33"/>
      <c r="D380" s="193" t="s">
        <v>1254</v>
      </c>
      <c r="F380" s="194" t="s">
        <v>1665</v>
      </c>
      <c r="I380" s="147"/>
      <c r="L380" s="33"/>
      <c r="M380" s="148"/>
      <c r="T380" s="54"/>
      <c r="AT380" s="18" t="s">
        <v>1254</v>
      </c>
      <c r="AU380" s="18" t="s">
        <v>79</v>
      </c>
    </row>
    <row r="381" spans="2:65" s="15" customFormat="1" ht="11.25">
      <c r="B381" s="180"/>
      <c r="D381" s="145" t="s">
        <v>171</v>
      </c>
      <c r="E381" s="181" t="s">
        <v>19</v>
      </c>
      <c r="F381" s="182" t="s">
        <v>1650</v>
      </c>
      <c r="H381" s="181" t="s">
        <v>19</v>
      </c>
      <c r="I381" s="183"/>
      <c r="L381" s="180"/>
      <c r="M381" s="184"/>
      <c r="T381" s="185"/>
      <c r="AT381" s="181" t="s">
        <v>171</v>
      </c>
      <c r="AU381" s="181" t="s">
        <v>79</v>
      </c>
      <c r="AV381" s="15" t="s">
        <v>77</v>
      </c>
      <c r="AW381" s="15" t="s">
        <v>31</v>
      </c>
      <c r="AX381" s="15" t="s">
        <v>69</v>
      </c>
      <c r="AY381" s="181" t="s">
        <v>160</v>
      </c>
    </row>
    <row r="382" spans="2:65" s="12" customFormat="1" ht="11.25">
      <c r="B382" s="149"/>
      <c r="D382" s="145" t="s">
        <v>171</v>
      </c>
      <c r="E382" s="150" t="s">
        <v>19</v>
      </c>
      <c r="F382" s="151" t="s">
        <v>2070</v>
      </c>
      <c r="H382" s="152">
        <v>72.08</v>
      </c>
      <c r="I382" s="153"/>
      <c r="L382" s="149"/>
      <c r="M382" s="154"/>
      <c r="T382" s="155"/>
      <c r="AT382" s="150" t="s">
        <v>171</v>
      </c>
      <c r="AU382" s="150" t="s">
        <v>79</v>
      </c>
      <c r="AV382" s="12" t="s">
        <v>79</v>
      </c>
      <c r="AW382" s="12" t="s">
        <v>31</v>
      </c>
      <c r="AX382" s="12" t="s">
        <v>69</v>
      </c>
      <c r="AY382" s="150" t="s">
        <v>160</v>
      </c>
    </row>
    <row r="383" spans="2:65" s="15" customFormat="1" ht="11.25">
      <c r="B383" s="180"/>
      <c r="D383" s="145" t="s">
        <v>171</v>
      </c>
      <c r="E383" s="181" t="s">
        <v>19</v>
      </c>
      <c r="F383" s="182" t="s">
        <v>1652</v>
      </c>
      <c r="H383" s="181" t="s">
        <v>19</v>
      </c>
      <c r="I383" s="183"/>
      <c r="L383" s="180"/>
      <c r="M383" s="184"/>
      <c r="T383" s="185"/>
      <c r="AT383" s="181" t="s">
        <v>171</v>
      </c>
      <c r="AU383" s="181" t="s">
        <v>79</v>
      </c>
      <c r="AV383" s="15" t="s">
        <v>77</v>
      </c>
      <c r="AW383" s="15" t="s">
        <v>31</v>
      </c>
      <c r="AX383" s="15" t="s">
        <v>69</v>
      </c>
      <c r="AY383" s="181" t="s">
        <v>160</v>
      </c>
    </row>
    <row r="384" spans="2:65" s="12" customFormat="1" ht="11.25">
      <c r="B384" s="149"/>
      <c r="D384" s="145" t="s">
        <v>171</v>
      </c>
      <c r="E384" s="150" t="s">
        <v>19</v>
      </c>
      <c r="F384" s="151" t="s">
        <v>1653</v>
      </c>
      <c r="H384" s="152">
        <v>50.264000000000003</v>
      </c>
      <c r="I384" s="153"/>
      <c r="L384" s="149"/>
      <c r="M384" s="154"/>
      <c r="T384" s="155"/>
      <c r="AT384" s="150" t="s">
        <v>171</v>
      </c>
      <c r="AU384" s="150" t="s">
        <v>79</v>
      </c>
      <c r="AV384" s="12" t="s">
        <v>79</v>
      </c>
      <c r="AW384" s="12" t="s">
        <v>31</v>
      </c>
      <c r="AX384" s="12" t="s">
        <v>69</v>
      </c>
      <c r="AY384" s="150" t="s">
        <v>160</v>
      </c>
    </row>
    <row r="385" spans="2:65" s="13" customFormat="1" ht="11.25">
      <c r="B385" s="156"/>
      <c r="D385" s="145" t="s">
        <v>171</v>
      </c>
      <c r="E385" s="157" t="s">
        <v>19</v>
      </c>
      <c r="F385" s="158" t="s">
        <v>184</v>
      </c>
      <c r="H385" s="159">
        <v>122.34399999999999</v>
      </c>
      <c r="I385" s="160"/>
      <c r="L385" s="156"/>
      <c r="M385" s="161"/>
      <c r="T385" s="162"/>
      <c r="AT385" s="157" t="s">
        <v>171</v>
      </c>
      <c r="AU385" s="157" t="s">
        <v>79</v>
      </c>
      <c r="AV385" s="13" t="s">
        <v>167</v>
      </c>
      <c r="AW385" s="13" t="s">
        <v>31</v>
      </c>
      <c r="AX385" s="13" t="s">
        <v>77</v>
      </c>
      <c r="AY385" s="157" t="s">
        <v>160</v>
      </c>
    </row>
    <row r="386" spans="2:65" s="1" customFormat="1" ht="16.5" customHeight="1">
      <c r="B386" s="33"/>
      <c r="C386" s="132" t="s">
        <v>552</v>
      </c>
      <c r="D386" s="132" t="s">
        <v>162</v>
      </c>
      <c r="E386" s="133" t="s">
        <v>1666</v>
      </c>
      <c r="F386" s="134" t="s">
        <v>1667</v>
      </c>
      <c r="G386" s="135" t="s">
        <v>187</v>
      </c>
      <c r="H386" s="136">
        <v>263.79500000000002</v>
      </c>
      <c r="I386" s="137"/>
      <c r="J386" s="138">
        <f>ROUND(I386*H386,2)</f>
        <v>0</v>
      </c>
      <c r="K386" s="134" t="s">
        <v>1251</v>
      </c>
      <c r="L386" s="33"/>
      <c r="M386" s="139" t="s">
        <v>19</v>
      </c>
      <c r="N386" s="140" t="s">
        <v>40</v>
      </c>
      <c r="P386" s="141">
        <f>O386*H386</f>
        <v>0</v>
      </c>
      <c r="Q386" s="141">
        <v>0</v>
      </c>
      <c r="R386" s="141">
        <f>Q386*H386</f>
        <v>0</v>
      </c>
      <c r="S386" s="141">
        <v>0</v>
      </c>
      <c r="T386" s="142">
        <f>S386*H386</f>
        <v>0</v>
      </c>
      <c r="AR386" s="143" t="s">
        <v>167</v>
      </c>
      <c r="AT386" s="143" t="s">
        <v>162</v>
      </c>
      <c r="AU386" s="143" t="s">
        <v>79</v>
      </c>
      <c r="AY386" s="18" t="s">
        <v>160</v>
      </c>
      <c r="BE386" s="144">
        <f>IF(N386="základní",J386,0)</f>
        <v>0</v>
      </c>
      <c r="BF386" s="144">
        <f>IF(N386="snížená",J386,0)</f>
        <v>0</v>
      </c>
      <c r="BG386" s="144">
        <f>IF(N386="zákl. přenesená",J386,0)</f>
        <v>0</v>
      </c>
      <c r="BH386" s="144">
        <f>IF(N386="sníž. přenesená",J386,0)</f>
        <v>0</v>
      </c>
      <c r="BI386" s="144">
        <f>IF(N386="nulová",J386,0)</f>
        <v>0</v>
      </c>
      <c r="BJ386" s="18" t="s">
        <v>77</v>
      </c>
      <c r="BK386" s="144">
        <f>ROUND(I386*H386,2)</f>
        <v>0</v>
      </c>
      <c r="BL386" s="18" t="s">
        <v>167</v>
      </c>
      <c r="BM386" s="143" t="s">
        <v>2071</v>
      </c>
    </row>
    <row r="387" spans="2:65" s="1" customFormat="1" ht="11.25">
      <c r="B387" s="33"/>
      <c r="D387" s="145" t="s">
        <v>169</v>
      </c>
      <c r="F387" s="146" t="s">
        <v>1667</v>
      </c>
      <c r="I387" s="147"/>
      <c r="L387" s="33"/>
      <c r="M387" s="148"/>
      <c r="T387" s="54"/>
      <c r="AT387" s="18" t="s">
        <v>169</v>
      </c>
      <c r="AU387" s="18" t="s">
        <v>79</v>
      </c>
    </row>
    <row r="388" spans="2:65" s="1" customFormat="1" ht="11.25">
      <c r="B388" s="33"/>
      <c r="D388" s="193" t="s">
        <v>1254</v>
      </c>
      <c r="F388" s="194" t="s">
        <v>1669</v>
      </c>
      <c r="I388" s="147"/>
      <c r="L388" s="33"/>
      <c r="M388" s="148"/>
      <c r="T388" s="54"/>
      <c r="AT388" s="18" t="s">
        <v>1254</v>
      </c>
      <c r="AU388" s="18" t="s">
        <v>79</v>
      </c>
    </row>
    <row r="389" spans="2:65" s="1" customFormat="1" ht="16.5" customHeight="1">
      <c r="B389" s="33"/>
      <c r="C389" s="132" t="s">
        <v>556</v>
      </c>
      <c r="D389" s="132" t="s">
        <v>162</v>
      </c>
      <c r="E389" s="133" t="s">
        <v>1670</v>
      </c>
      <c r="F389" s="134" t="s">
        <v>1671</v>
      </c>
      <c r="G389" s="135" t="s">
        <v>187</v>
      </c>
      <c r="H389" s="136">
        <v>122.34399999999999</v>
      </c>
      <c r="I389" s="137"/>
      <c r="J389" s="138">
        <f>ROUND(I389*H389,2)</f>
        <v>0</v>
      </c>
      <c r="K389" s="134" t="s">
        <v>1251</v>
      </c>
      <c r="L389" s="33"/>
      <c r="M389" s="139" t="s">
        <v>19</v>
      </c>
      <c r="N389" s="140" t="s">
        <v>40</v>
      </c>
      <c r="P389" s="141">
        <f>O389*H389</f>
        <v>0</v>
      </c>
      <c r="Q389" s="141">
        <v>0</v>
      </c>
      <c r="R389" s="141">
        <f>Q389*H389</f>
        <v>0</v>
      </c>
      <c r="S389" s="141">
        <v>0</v>
      </c>
      <c r="T389" s="142">
        <f>S389*H389</f>
        <v>0</v>
      </c>
      <c r="AR389" s="143" t="s">
        <v>167</v>
      </c>
      <c r="AT389" s="143" t="s">
        <v>162</v>
      </c>
      <c r="AU389" s="143" t="s">
        <v>79</v>
      </c>
      <c r="AY389" s="18" t="s">
        <v>160</v>
      </c>
      <c r="BE389" s="144">
        <f>IF(N389="základní",J389,0)</f>
        <v>0</v>
      </c>
      <c r="BF389" s="144">
        <f>IF(N389="snížená",J389,0)</f>
        <v>0</v>
      </c>
      <c r="BG389" s="144">
        <f>IF(N389="zákl. přenesená",J389,0)</f>
        <v>0</v>
      </c>
      <c r="BH389" s="144">
        <f>IF(N389="sníž. přenesená",J389,0)</f>
        <v>0</v>
      </c>
      <c r="BI389" s="144">
        <f>IF(N389="nulová",J389,0)</f>
        <v>0</v>
      </c>
      <c r="BJ389" s="18" t="s">
        <v>77</v>
      </c>
      <c r="BK389" s="144">
        <f>ROUND(I389*H389,2)</f>
        <v>0</v>
      </c>
      <c r="BL389" s="18" t="s">
        <v>167</v>
      </c>
      <c r="BM389" s="143" t="s">
        <v>2072</v>
      </c>
    </row>
    <row r="390" spans="2:65" s="1" customFormat="1" ht="11.25">
      <c r="B390" s="33"/>
      <c r="D390" s="145" t="s">
        <v>169</v>
      </c>
      <c r="F390" s="146" t="s">
        <v>1671</v>
      </c>
      <c r="I390" s="147"/>
      <c r="L390" s="33"/>
      <c r="M390" s="148"/>
      <c r="T390" s="54"/>
      <c r="AT390" s="18" t="s">
        <v>169</v>
      </c>
      <c r="AU390" s="18" t="s">
        <v>79</v>
      </c>
    </row>
    <row r="391" spans="2:65" s="1" customFormat="1" ht="11.25">
      <c r="B391" s="33"/>
      <c r="D391" s="193" t="s">
        <v>1254</v>
      </c>
      <c r="F391" s="194" t="s">
        <v>1673</v>
      </c>
      <c r="I391" s="147"/>
      <c r="L391" s="33"/>
      <c r="M391" s="148"/>
      <c r="T391" s="54"/>
      <c r="AT391" s="18" t="s">
        <v>1254</v>
      </c>
      <c r="AU391" s="18" t="s">
        <v>79</v>
      </c>
    </row>
    <row r="392" spans="2:65" s="1" customFormat="1" ht="16.5" customHeight="1">
      <c r="B392" s="33"/>
      <c r="C392" s="132" t="s">
        <v>560</v>
      </c>
      <c r="D392" s="132" t="s">
        <v>162</v>
      </c>
      <c r="E392" s="133" t="s">
        <v>1675</v>
      </c>
      <c r="F392" s="134" t="s">
        <v>1676</v>
      </c>
      <c r="G392" s="135" t="s">
        <v>187</v>
      </c>
      <c r="H392" s="136">
        <v>68.744</v>
      </c>
      <c r="I392" s="137"/>
      <c r="J392" s="138">
        <f>ROUND(I392*H392,2)</f>
        <v>0</v>
      </c>
      <c r="K392" s="134" t="s">
        <v>1251</v>
      </c>
      <c r="L392" s="33"/>
      <c r="M392" s="139" t="s">
        <v>19</v>
      </c>
      <c r="N392" s="140" t="s">
        <v>40</v>
      </c>
      <c r="P392" s="141">
        <f>O392*H392</f>
        <v>0</v>
      </c>
      <c r="Q392" s="141">
        <v>0</v>
      </c>
      <c r="R392" s="141">
        <f>Q392*H392</f>
        <v>0</v>
      </c>
      <c r="S392" s="141">
        <v>7.7899999999999997E-2</v>
      </c>
      <c r="T392" s="142">
        <f>S392*H392</f>
        <v>5.3551576000000001</v>
      </c>
      <c r="AR392" s="143" t="s">
        <v>167</v>
      </c>
      <c r="AT392" s="143" t="s">
        <v>162</v>
      </c>
      <c r="AU392" s="143" t="s">
        <v>79</v>
      </c>
      <c r="AY392" s="18" t="s">
        <v>160</v>
      </c>
      <c r="BE392" s="144">
        <f>IF(N392="základní",J392,0)</f>
        <v>0</v>
      </c>
      <c r="BF392" s="144">
        <f>IF(N392="snížená",J392,0)</f>
        <v>0</v>
      </c>
      <c r="BG392" s="144">
        <f>IF(N392="zákl. přenesená",J392,0)</f>
        <v>0</v>
      </c>
      <c r="BH392" s="144">
        <f>IF(N392="sníž. přenesená",J392,0)</f>
        <v>0</v>
      </c>
      <c r="BI392" s="144">
        <f>IF(N392="nulová",J392,0)</f>
        <v>0</v>
      </c>
      <c r="BJ392" s="18" t="s">
        <v>77</v>
      </c>
      <c r="BK392" s="144">
        <f>ROUND(I392*H392,2)</f>
        <v>0</v>
      </c>
      <c r="BL392" s="18" t="s">
        <v>167</v>
      </c>
      <c r="BM392" s="143" t="s">
        <v>2073</v>
      </c>
    </row>
    <row r="393" spans="2:65" s="1" customFormat="1" ht="19.5">
      <c r="B393" s="33"/>
      <c r="D393" s="145" t="s">
        <v>169</v>
      </c>
      <c r="F393" s="146" t="s">
        <v>1678</v>
      </c>
      <c r="I393" s="147"/>
      <c r="L393" s="33"/>
      <c r="M393" s="148"/>
      <c r="T393" s="54"/>
      <c r="AT393" s="18" t="s">
        <v>169</v>
      </c>
      <c r="AU393" s="18" t="s">
        <v>79</v>
      </c>
    </row>
    <row r="394" spans="2:65" s="1" customFormat="1" ht="11.25">
      <c r="B394" s="33"/>
      <c r="D394" s="193" t="s">
        <v>1254</v>
      </c>
      <c r="F394" s="194" t="s">
        <v>1679</v>
      </c>
      <c r="I394" s="147"/>
      <c r="L394" s="33"/>
      <c r="M394" s="148"/>
      <c r="T394" s="54"/>
      <c r="AT394" s="18" t="s">
        <v>1254</v>
      </c>
      <c r="AU394" s="18" t="s">
        <v>79</v>
      </c>
    </row>
    <row r="395" spans="2:65" s="15" customFormat="1" ht="11.25">
      <c r="B395" s="180"/>
      <c r="D395" s="145" t="s">
        <v>171</v>
      </c>
      <c r="E395" s="181" t="s">
        <v>19</v>
      </c>
      <c r="F395" s="182" t="s">
        <v>1555</v>
      </c>
      <c r="H395" s="181" t="s">
        <v>19</v>
      </c>
      <c r="I395" s="183"/>
      <c r="L395" s="180"/>
      <c r="M395" s="184"/>
      <c r="T395" s="185"/>
      <c r="AT395" s="181" t="s">
        <v>171</v>
      </c>
      <c r="AU395" s="181" t="s">
        <v>79</v>
      </c>
      <c r="AV395" s="15" t="s">
        <v>77</v>
      </c>
      <c r="AW395" s="15" t="s">
        <v>31</v>
      </c>
      <c r="AX395" s="15" t="s">
        <v>69</v>
      </c>
      <c r="AY395" s="181" t="s">
        <v>160</v>
      </c>
    </row>
    <row r="396" spans="2:65" s="12" customFormat="1" ht="11.25">
      <c r="B396" s="149"/>
      <c r="D396" s="145" t="s">
        <v>171</v>
      </c>
      <c r="E396" s="150" t="s">
        <v>19</v>
      </c>
      <c r="F396" s="151" t="s">
        <v>2065</v>
      </c>
      <c r="H396" s="152">
        <v>76.875</v>
      </c>
      <c r="I396" s="153"/>
      <c r="L396" s="149"/>
      <c r="M396" s="154"/>
      <c r="T396" s="155"/>
      <c r="AT396" s="150" t="s">
        <v>171</v>
      </c>
      <c r="AU396" s="150" t="s">
        <v>79</v>
      </c>
      <c r="AV396" s="12" t="s">
        <v>79</v>
      </c>
      <c r="AW396" s="12" t="s">
        <v>31</v>
      </c>
      <c r="AX396" s="12" t="s">
        <v>69</v>
      </c>
      <c r="AY396" s="150" t="s">
        <v>160</v>
      </c>
    </row>
    <row r="397" spans="2:65" s="12" customFormat="1" ht="11.25">
      <c r="B397" s="149"/>
      <c r="D397" s="145" t="s">
        <v>171</v>
      </c>
      <c r="E397" s="150" t="s">
        <v>19</v>
      </c>
      <c r="F397" s="151" t="s">
        <v>2066</v>
      </c>
      <c r="H397" s="152">
        <v>118.5</v>
      </c>
      <c r="I397" s="153"/>
      <c r="L397" s="149"/>
      <c r="M397" s="154"/>
      <c r="T397" s="155"/>
      <c r="AT397" s="150" t="s">
        <v>171</v>
      </c>
      <c r="AU397" s="150" t="s">
        <v>79</v>
      </c>
      <c r="AV397" s="12" t="s">
        <v>79</v>
      </c>
      <c r="AW397" s="12" t="s">
        <v>31</v>
      </c>
      <c r="AX397" s="12" t="s">
        <v>69</v>
      </c>
      <c r="AY397" s="150" t="s">
        <v>160</v>
      </c>
    </row>
    <row r="398" spans="2:65" s="15" customFormat="1" ht="11.25">
      <c r="B398" s="180"/>
      <c r="D398" s="145" t="s">
        <v>171</v>
      </c>
      <c r="E398" s="181" t="s">
        <v>19</v>
      </c>
      <c r="F398" s="182" t="s">
        <v>1643</v>
      </c>
      <c r="H398" s="181" t="s">
        <v>19</v>
      </c>
      <c r="I398" s="183"/>
      <c r="L398" s="180"/>
      <c r="M398" s="184"/>
      <c r="T398" s="185"/>
      <c r="AT398" s="181" t="s">
        <v>171</v>
      </c>
      <c r="AU398" s="181" t="s">
        <v>79</v>
      </c>
      <c r="AV398" s="15" t="s">
        <v>77</v>
      </c>
      <c r="AW398" s="15" t="s">
        <v>31</v>
      </c>
      <c r="AX398" s="15" t="s">
        <v>69</v>
      </c>
      <c r="AY398" s="181" t="s">
        <v>160</v>
      </c>
    </row>
    <row r="399" spans="2:65" s="12" customFormat="1" ht="11.25">
      <c r="B399" s="149"/>
      <c r="D399" s="145" t="s">
        <v>171</v>
      </c>
      <c r="E399" s="150" t="s">
        <v>19</v>
      </c>
      <c r="F399" s="151" t="s">
        <v>2068</v>
      </c>
      <c r="H399" s="152">
        <v>26</v>
      </c>
      <c r="I399" s="153"/>
      <c r="L399" s="149"/>
      <c r="M399" s="154"/>
      <c r="T399" s="155"/>
      <c r="AT399" s="150" t="s">
        <v>171</v>
      </c>
      <c r="AU399" s="150" t="s">
        <v>79</v>
      </c>
      <c r="AV399" s="12" t="s">
        <v>79</v>
      </c>
      <c r="AW399" s="12" t="s">
        <v>31</v>
      </c>
      <c r="AX399" s="12" t="s">
        <v>69</v>
      </c>
      <c r="AY399" s="150" t="s">
        <v>160</v>
      </c>
    </row>
    <row r="400" spans="2:65" s="15" customFormat="1" ht="11.25">
      <c r="B400" s="180"/>
      <c r="D400" s="145" t="s">
        <v>171</v>
      </c>
      <c r="E400" s="181" t="s">
        <v>19</v>
      </c>
      <c r="F400" s="182" t="s">
        <v>1650</v>
      </c>
      <c r="H400" s="181" t="s">
        <v>19</v>
      </c>
      <c r="I400" s="183"/>
      <c r="L400" s="180"/>
      <c r="M400" s="184"/>
      <c r="T400" s="185"/>
      <c r="AT400" s="181" t="s">
        <v>171</v>
      </c>
      <c r="AU400" s="181" t="s">
        <v>79</v>
      </c>
      <c r="AV400" s="15" t="s">
        <v>77</v>
      </c>
      <c r="AW400" s="15" t="s">
        <v>31</v>
      </c>
      <c r="AX400" s="15" t="s">
        <v>69</v>
      </c>
      <c r="AY400" s="181" t="s">
        <v>160</v>
      </c>
    </row>
    <row r="401" spans="2:65" s="12" customFormat="1" ht="11.25">
      <c r="B401" s="149"/>
      <c r="D401" s="145" t="s">
        <v>171</v>
      </c>
      <c r="E401" s="150" t="s">
        <v>19</v>
      </c>
      <c r="F401" s="151" t="s">
        <v>2070</v>
      </c>
      <c r="H401" s="152">
        <v>72.08</v>
      </c>
      <c r="I401" s="153"/>
      <c r="L401" s="149"/>
      <c r="M401" s="154"/>
      <c r="T401" s="155"/>
      <c r="AT401" s="150" t="s">
        <v>171</v>
      </c>
      <c r="AU401" s="150" t="s">
        <v>79</v>
      </c>
      <c r="AV401" s="12" t="s">
        <v>79</v>
      </c>
      <c r="AW401" s="12" t="s">
        <v>31</v>
      </c>
      <c r="AX401" s="12" t="s">
        <v>69</v>
      </c>
      <c r="AY401" s="150" t="s">
        <v>160</v>
      </c>
    </row>
    <row r="402" spans="2:65" s="15" customFormat="1" ht="11.25">
      <c r="B402" s="180"/>
      <c r="D402" s="145" t="s">
        <v>171</v>
      </c>
      <c r="E402" s="181" t="s">
        <v>19</v>
      </c>
      <c r="F402" s="182" t="s">
        <v>1652</v>
      </c>
      <c r="H402" s="181" t="s">
        <v>19</v>
      </c>
      <c r="I402" s="183"/>
      <c r="L402" s="180"/>
      <c r="M402" s="184"/>
      <c r="T402" s="185"/>
      <c r="AT402" s="181" t="s">
        <v>171</v>
      </c>
      <c r="AU402" s="181" t="s">
        <v>79</v>
      </c>
      <c r="AV402" s="15" t="s">
        <v>77</v>
      </c>
      <c r="AW402" s="15" t="s">
        <v>31</v>
      </c>
      <c r="AX402" s="15" t="s">
        <v>69</v>
      </c>
      <c r="AY402" s="181" t="s">
        <v>160</v>
      </c>
    </row>
    <row r="403" spans="2:65" s="12" customFormat="1" ht="11.25">
      <c r="B403" s="149"/>
      <c r="D403" s="145" t="s">
        <v>171</v>
      </c>
      <c r="E403" s="150" t="s">
        <v>19</v>
      </c>
      <c r="F403" s="151" t="s">
        <v>1653</v>
      </c>
      <c r="H403" s="152">
        <v>50.264000000000003</v>
      </c>
      <c r="I403" s="153"/>
      <c r="L403" s="149"/>
      <c r="M403" s="154"/>
      <c r="T403" s="155"/>
      <c r="AT403" s="150" t="s">
        <v>171</v>
      </c>
      <c r="AU403" s="150" t="s">
        <v>79</v>
      </c>
      <c r="AV403" s="12" t="s">
        <v>79</v>
      </c>
      <c r="AW403" s="12" t="s">
        <v>31</v>
      </c>
      <c r="AX403" s="12" t="s">
        <v>69</v>
      </c>
      <c r="AY403" s="150" t="s">
        <v>160</v>
      </c>
    </row>
    <row r="404" spans="2:65" s="14" customFormat="1" ht="11.25">
      <c r="B404" s="173"/>
      <c r="D404" s="145" t="s">
        <v>171</v>
      </c>
      <c r="E404" s="174" t="s">
        <v>19</v>
      </c>
      <c r="F404" s="175" t="s">
        <v>236</v>
      </c>
      <c r="H404" s="176">
        <v>343.71899999999999</v>
      </c>
      <c r="I404" s="177"/>
      <c r="L404" s="173"/>
      <c r="M404" s="178"/>
      <c r="T404" s="179"/>
      <c r="AT404" s="174" t="s">
        <v>171</v>
      </c>
      <c r="AU404" s="174" t="s">
        <v>79</v>
      </c>
      <c r="AV404" s="14" t="s">
        <v>178</v>
      </c>
      <c r="AW404" s="14" t="s">
        <v>31</v>
      </c>
      <c r="AX404" s="14" t="s">
        <v>69</v>
      </c>
      <c r="AY404" s="174" t="s">
        <v>160</v>
      </c>
    </row>
    <row r="405" spans="2:65" s="15" customFormat="1" ht="11.25">
      <c r="B405" s="180"/>
      <c r="D405" s="145" t="s">
        <v>171</v>
      </c>
      <c r="E405" s="181" t="s">
        <v>19</v>
      </c>
      <c r="F405" s="182" t="s">
        <v>2074</v>
      </c>
      <c r="H405" s="181" t="s">
        <v>19</v>
      </c>
      <c r="I405" s="183"/>
      <c r="L405" s="180"/>
      <c r="M405" s="184"/>
      <c r="T405" s="185"/>
      <c r="AT405" s="181" t="s">
        <v>171</v>
      </c>
      <c r="AU405" s="181" t="s">
        <v>79</v>
      </c>
      <c r="AV405" s="15" t="s">
        <v>77</v>
      </c>
      <c r="AW405" s="15" t="s">
        <v>31</v>
      </c>
      <c r="AX405" s="15" t="s">
        <v>69</v>
      </c>
      <c r="AY405" s="181" t="s">
        <v>160</v>
      </c>
    </row>
    <row r="406" spans="2:65" s="12" customFormat="1" ht="11.25">
      <c r="B406" s="149"/>
      <c r="D406" s="145" t="s">
        <v>171</v>
      </c>
      <c r="E406" s="150" t="s">
        <v>19</v>
      </c>
      <c r="F406" s="151" t="s">
        <v>2075</v>
      </c>
      <c r="H406" s="152">
        <v>68.744</v>
      </c>
      <c r="I406" s="153"/>
      <c r="L406" s="149"/>
      <c r="M406" s="154"/>
      <c r="T406" s="155"/>
      <c r="AT406" s="150" t="s">
        <v>171</v>
      </c>
      <c r="AU406" s="150" t="s">
        <v>79</v>
      </c>
      <c r="AV406" s="12" t="s">
        <v>79</v>
      </c>
      <c r="AW406" s="12" t="s">
        <v>31</v>
      </c>
      <c r="AX406" s="12" t="s">
        <v>77</v>
      </c>
      <c r="AY406" s="150" t="s">
        <v>160</v>
      </c>
    </row>
    <row r="407" spans="2:65" s="1" customFormat="1" ht="16.5" customHeight="1">
      <c r="B407" s="33"/>
      <c r="C407" s="132" t="s">
        <v>566</v>
      </c>
      <c r="D407" s="132" t="s">
        <v>162</v>
      </c>
      <c r="E407" s="133" t="s">
        <v>1681</v>
      </c>
      <c r="F407" s="134" t="s">
        <v>1682</v>
      </c>
      <c r="G407" s="135" t="s">
        <v>187</v>
      </c>
      <c r="H407" s="136">
        <v>13.749000000000001</v>
      </c>
      <c r="I407" s="137"/>
      <c r="J407" s="138">
        <f>ROUND(I407*H407,2)</f>
        <v>0</v>
      </c>
      <c r="K407" s="134" t="s">
        <v>1251</v>
      </c>
      <c r="L407" s="33"/>
      <c r="M407" s="139" t="s">
        <v>19</v>
      </c>
      <c r="N407" s="140" t="s">
        <v>40</v>
      </c>
      <c r="P407" s="141">
        <f>O407*H407</f>
        <v>0</v>
      </c>
      <c r="Q407" s="141">
        <v>1.5389999999999999E-2</v>
      </c>
      <c r="R407" s="141">
        <f>Q407*H407</f>
        <v>0.21159711</v>
      </c>
      <c r="S407" s="141">
        <v>0</v>
      </c>
      <c r="T407" s="142">
        <f>S407*H407</f>
        <v>0</v>
      </c>
      <c r="AR407" s="143" t="s">
        <v>167</v>
      </c>
      <c r="AT407" s="143" t="s">
        <v>162</v>
      </c>
      <c r="AU407" s="143" t="s">
        <v>79</v>
      </c>
      <c r="AY407" s="18" t="s">
        <v>160</v>
      </c>
      <c r="BE407" s="144">
        <f>IF(N407="základní",J407,0)</f>
        <v>0</v>
      </c>
      <c r="BF407" s="144">
        <f>IF(N407="snížená",J407,0)</f>
        <v>0</v>
      </c>
      <c r="BG407" s="144">
        <f>IF(N407="zákl. přenesená",J407,0)</f>
        <v>0</v>
      </c>
      <c r="BH407" s="144">
        <f>IF(N407="sníž. přenesená",J407,0)</f>
        <v>0</v>
      </c>
      <c r="BI407" s="144">
        <f>IF(N407="nulová",J407,0)</f>
        <v>0</v>
      </c>
      <c r="BJ407" s="18" t="s">
        <v>77</v>
      </c>
      <c r="BK407" s="144">
        <f>ROUND(I407*H407,2)</f>
        <v>0</v>
      </c>
      <c r="BL407" s="18" t="s">
        <v>167</v>
      </c>
      <c r="BM407" s="143" t="s">
        <v>2076</v>
      </c>
    </row>
    <row r="408" spans="2:65" s="1" customFormat="1" ht="11.25">
      <c r="B408" s="33"/>
      <c r="D408" s="145" t="s">
        <v>169</v>
      </c>
      <c r="F408" s="146" t="s">
        <v>1684</v>
      </c>
      <c r="I408" s="147"/>
      <c r="L408" s="33"/>
      <c r="M408" s="148"/>
      <c r="T408" s="54"/>
      <c r="AT408" s="18" t="s">
        <v>169</v>
      </c>
      <c r="AU408" s="18" t="s">
        <v>79</v>
      </c>
    </row>
    <row r="409" spans="2:65" s="1" customFormat="1" ht="11.25">
      <c r="B409" s="33"/>
      <c r="D409" s="193" t="s">
        <v>1254</v>
      </c>
      <c r="F409" s="194" t="s">
        <v>1685</v>
      </c>
      <c r="I409" s="147"/>
      <c r="L409" s="33"/>
      <c r="M409" s="148"/>
      <c r="T409" s="54"/>
      <c r="AT409" s="18" t="s">
        <v>1254</v>
      </c>
      <c r="AU409" s="18" t="s">
        <v>79</v>
      </c>
    </row>
    <row r="410" spans="2:65" s="15" customFormat="1" ht="11.25">
      <c r="B410" s="180"/>
      <c r="D410" s="145" t="s">
        <v>171</v>
      </c>
      <c r="E410" s="181" t="s">
        <v>19</v>
      </c>
      <c r="F410" s="182" t="s">
        <v>1686</v>
      </c>
      <c r="H410" s="181" t="s">
        <v>19</v>
      </c>
      <c r="I410" s="183"/>
      <c r="L410" s="180"/>
      <c r="M410" s="184"/>
      <c r="T410" s="185"/>
      <c r="AT410" s="181" t="s">
        <v>171</v>
      </c>
      <c r="AU410" s="181" t="s">
        <v>79</v>
      </c>
      <c r="AV410" s="15" t="s">
        <v>77</v>
      </c>
      <c r="AW410" s="15" t="s">
        <v>31</v>
      </c>
      <c r="AX410" s="15" t="s">
        <v>69</v>
      </c>
      <c r="AY410" s="181" t="s">
        <v>160</v>
      </c>
    </row>
    <row r="411" spans="2:65" s="12" customFormat="1" ht="11.25">
      <c r="B411" s="149"/>
      <c r="D411" s="145" t="s">
        <v>171</v>
      </c>
      <c r="E411" s="150" t="s">
        <v>19</v>
      </c>
      <c r="F411" s="151" t="s">
        <v>2077</v>
      </c>
      <c r="H411" s="152">
        <v>13.749000000000001</v>
      </c>
      <c r="I411" s="153"/>
      <c r="L411" s="149"/>
      <c r="M411" s="154"/>
      <c r="T411" s="155"/>
      <c r="AT411" s="150" t="s">
        <v>171</v>
      </c>
      <c r="AU411" s="150" t="s">
        <v>79</v>
      </c>
      <c r="AV411" s="12" t="s">
        <v>79</v>
      </c>
      <c r="AW411" s="12" t="s">
        <v>31</v>
      </c>
      <c r="AX411" s="12" t="s">
        <v>77</v>
      </c>
      <c r="AY411" s="150" t="s">
        <v>160</v>
      </c>
    </row>
    <row r="412" spans="2:65" s="1" customFormat="1" ht="16.5" customHeight="1">
      <c r="B412" s="33"/>
      <c r="C412" s="132" t="s">
        <v>575</v>
      </c>
      <c r="D412" s="132" t="s">
        <v>162</v>
      </c>
      <c r="E412" s="133" t="s">
        <v>1689</v>
      </c>
      <c r="F412" s="134" t="s">
        <v>1690</v>
      </c>
      <c r="G412" s="135" t="s">
        <v>165</v>
      </c>
      <c r="H412" s="136">
        <v>4.125</v>
      </c>
      <c r="I412" s="137"/>
      <c r="J412" s="138">
        <f>ROUND(I412*H412,2)</f>
        <v>0</v>
      </c>
      <c r="K412" s="134" t="s">
        <v>1251</v>
      </c>
      <c r="L412" s="33"/>
      <c r="M412" s="139" t="s">
        <v>19</v>
      </c>
      <c r="N412" s="140" t="s">
        <v>40</v>
      </c>
      <c r="P412" s="141">
        <f>O412*H412</f>
        <v>0</v>
      </c>
      <c r="Q412" s="141">
        <v>0.50426000000000004</v>
      </c>
      <c r="R412" s="141">
        <f>Q412*H412</f>
        <v>2.0800725</v>
      </c>
      <c r="S412" s="141">
        <v>0</v>
      </c>
      <c r="T412" s="142">
        <f>S412*H412</f>
        <v>0</v>
      </c>
      <c r="AR412" s="143" t="s">
        <v>167</v>
      </c>
      <c r="AT412" s="143" t="s">
        <v>162</v>
      </c>
      <c r="AU412" s="143" t="s">
        <v>79</v>
      </c>
      <c r="AY412" s="18" t="s">
        <v>160</v>
      </c>
      <c r="BE412" s="144">
        <f>IF(N412="základní",J412,0)</f>
        <v>0</v>
      </c>
      <c r="BF412" s="144">
        <f>IF(N412="snížená",J412,0)</f>
        <v>0</v>
      </c>
      <c r="BG412" s="144">
        <f>IF(N412="zákl. přenesená",J412,0)</f>
        <v>0</v>
      </c>
      <c r="BH412" s="144">
        <f>IF(N412="sníž. přenesená",J412,0)</f>
        <v>0</v>
      </c>
      <c r="BI412" s="144">
        <f>IF(N412="nulová",J412,0)</f>
        <v>0</v>
      </c>
      <c r="BJ412" s="18" t="s">
        <v>77</v>
      </c>
      <c r="BK412" s="144">
        <f>ROUND(I412*H412,2)</f>
        <v>0</v>
      </c>
      <c r="BL412" s="18" t="s">
        <v>167</v>
      </c>
      <c r="BM412" s="143" t="s">
        <v>2078</v>
      </c>
    </row>
    <row r="413" spans="2:65" s="1" customFormat="1" ht="11.25">
      <c r="B413" s="33"/>
      <c r="D413" s="145" t="s">
        <v>169</v>
      </c>
      <c r="F413" s="146" t="s">
        <v>1692</v>
      </c>
      <c r="I413" s="147"/>
      <c r="L413" s="33"/>
      <c r="M413" s="148"/>
      <c r="T413" s="54"/>
      <c r="AT413" s="18" t="s">
        <v>169</v>
      </c>
      <c r="AU413" s="18" t="s">
        <v>79</v>
      </c>
    </row>
    <row r="414" spans="2:65" s="1" customFormat="1" ht="11.25">
      <c r="B414" s="33"/>
      <c r="D414" s="193" t="s">
        <v>1254</v>
      </c>
      <c r="F414" s="194" t="s">
        <v>1693</v>
      </c>
      <c r="I414" s="147"/>
      <c r="L414" s="33"/>
      <c r="M414" s="148"/>
      <c r="T414" s="54"/>
      <c r="AT414" s="18" t="s">
        <v>1254</v>
      </c>
      <c r="AU414" s="18" t="s">
        <v>79</v>
      </c>
    </row>
    <row r="415" spans="2:65" s="15" customFormat="1" ht="11.25">
      <c r="B415" s="180"/>
      <c r="D415" s="145" t="s">
        <v>171</v>
      </c>
      <c r="E415" s="181" t="s">
        <v>19</v>
      </c>
      <c r="F415" s="182" t="s">
        <v>2079</v>
      </c>
      <c r="H415" s="181" t="s">
        <v>19</v>
      </c>
      <c r="I415" s="183"/>
      <c r="L415" s="180"/>
      <c r="M415" s="184"/>
      <c r="T415" s="185"/>
      <c r="AT415" s="181" t="s">
        <v>171</v>
      </c>
      <c r="AU415" s="181" t="s">
        <v>79</v>
      </c>
      <c r="AV415" s="15" t="s">
        <v>77</v>
      </c>
      <c r="AW415" s="15" t="s">
        <v>31</v>
      </c>
      <c r="AX415" s="15" t="s">
        <v>69</v>
      </c>
      <c r="AY415" s="181" t="s">
        <v>160</v>
      </c>
    </row>
    <row r="416" spans="2:65" s="12" customFormat="1" ht="11.25">
      <c r="B416" s="149"/>
      <c r="D416" s="145" t="s">
        <v>171</v>
      </c>
      <c r="E416" s="150" t="s">
        <v>19</v>
      </c>
      <c r="F416" s="151" t="s">
        <v>2080</v>
      </c>
      <c r="H416" s="152">
        <v>4.125</v>
      </c>
      <c r="I416" s="153"/>
      <c r="L416" s="149"/>
      <c r="M416" s="154"/>
      <c r="T416" s="155"/>
      <c r="AT416" s="150" t="s">
        <v>171</v>
      </c>
      <c r="AU416" s="150" t="s">
        <v>79</v>
      </c>
      <c r="AV416" s="12" t="s">
        <v>79</v>
      </c>
      <c r="AW416" s="12" t="s">
        <v>31</v>
      </c>
      <c r="AX416" s="12" t="s">
        <v>77</v>
      </c>
      <c r="AY416" s="150" t="s">
        <v>160</v>
      </c>
    </row>
    <row r="417" spans="2:65" s="1" customFormat="1" ht="16.5" customHeight="1">
      <c r="B417" s="33"/>
      <c r="C417" s="163" t="s">
        <v>581</v>
      </c>
      <c r="D417" s="163" t="s">
        <v>200</v>
      </c>
      <c r="E417" s="164" t="s">
        <v>1697</v>
      </c>
      <c r="F417" s="165" t="s">
        <v>1698</v>
      </c>
      <c r="G417" s="166" t="s">
        <v>233</v>
      </c>
      <c r="H417" s="167">
        <v>9.8989999999999991</v>
      </c>
      <c r="I417" s="168"/>
      <c r="J417" s="169">
        <f>ROUND(I417*H417,2)</f>
        <v>0</v>
      </c>
      <c r="K417" s="165" t="s">
        <v>1251</v>
      </c>
      <c r="L417" s="170"/>
      <c r="M417" s="171" t="s">
        <v>19</v>
      </c>
      <c r="N417" s="172" t="s">
        <v>40</v>
      </c>
      <c r="P417" s="141">
        <f>O417*H417</f>
        <v>0</v>
      </c>
      <c r="Q417" s="141">
        <v>1</v>
      </c>
      <c r="R417" s="141">
        <f>Q417*H417</f>
        <v>9.8989999999999991</v>
      </c>
      <c r="S417" s="141">
        <v>0</v>
      </c>
      <c r="T417" s="142">
        <f>S417*H417</f>
        <v>0</v>
      </c>
      <c r="AR417" s="143" t="s">
        <v>204</v>
      </c>
      <c r="AT417" s="143" t="s">
        <v>200</v>
      </c>
      <c r="AU417" s="143" t="s">
        <v>79</v>
      </c>
      <c r="AY417" s="18" t="s">
        <v>160</v>
      </c>
      <c r="BE417" s="144">
        <f>IF(N417="základní",J417,0)</f>
        <v>0</v>
      </c>
      <c r="BF417" s="144">
        <f>IF(N417="snížená",J417,0)</f>
        <v>0</v>
      </c>
      <c r="BG417" s="144">
        <f>IF(N417="zákl. přenesená",J417,0)</f>
        <v>0</v>
      </c>
      <c r="BH417" s="144">
        <f>IF(N417="sníž. přenesená",J417,0)</f>
        <v>0</v>
      </c>
      <c r="BI417" s="144">
        <f>IF(N417="nulová",J417,0)</f>
        <v>0</v>
      </c>
      <c r="BJ417" s="18" t="s">
        <v>77</v>
      </c>
      <c r="BK417" s="144">
        <f>ROUND(I417*H417,2)</f>
        <v>0</v>
      </c>
      <c r="BL417" s="18" t="s">
        <v>167</v>
      </c>
      <c r="BM417" s="143" t="s">
        <v>2081</v>
      </c>
    </row>
    <row r="418" spans="2:65" s="1" customFormat="1" ht="11.25">
      <c r="B418" s="33"/>
      <c r="D418" s="145" t="s">
        <v>169</v>
      </c>
      <c r="F418" s="146" t="s">
        <v>1698</v>
      </c>
      <c r="I418" s="147"/>
      <c r="L418" s="33"/>
      <c r="M418" s="148"/>
      <c r="T418" s="54"/>
      <c r="AT418" s="18" t="s">
        <v>169</v>
      </c>
      <c r="AU418" s="18" t="s">
        <v>79</v>
      </c>
    </row>
    <row r="419" spans="2:65" s="12" customFormat="1" ht="11.25">
      <c r="B419" s="149"/>
      <c r="D419" s="145" t="s">
        <v>171</v>
      </c>
      <c r="E419" s="150" t="s">
        <v>19</v>
      </c>
      <c r="F419" s="151" t="s">
        <v>2082</v>
      </c>
      <c r="H419" s="152">
        <v>9.8989999999999991</v>
      </c>
      <c r="I419" s="153"/>
      <c r="L419" s="149"/>
      <c r="M419" s="154"/>
      <c r="T419" s="155"/>
      <c r="AT419" s="150" t="s">
        <v>171</v>
      </c>
      <c r="AU419" s="150" t="s">
        <v>79</v>
      </c>
      <c r="AV419" s="12" t="s">
        <v>79</v>
      </c>
      <c r="AW419" s="12" t="s">
        <v>31</v>
      </c>
      <c r="AX419" s="12" t="s">
        <v>77</v>
      </c>
      <c r="AY419" s="150" t="s">
        <v>160</v>
      </c>
    </row>
    <row r="420" spans="2:65" s="1" customFormat="1" ht="16.5" customHeight="1">
      <c r="B420" s="33"/>
      <c r="C420" s="132" t="s">
        <v>264</v>
      </c>
      <c r="D420" s="132" t="s">
        <v>162</v>
      </c>
      <c r="E420" s="133" t="s">
        <v>1702</v>
      </c>
      <c r="F420" s="134" t="s">
        <v>1703</v>
      </c>
      <c r="G420" s="135" t="s">
        <v>187</v>
      </c>
      <c r="H420" s="136">
        <v>68.744</v>
      </c>
      <c r="I420" s="137"/>
      <c r="J420" s="138">
        <f>ROUND(I420*H420,2)</f>
        <v>0</v>
      </c>
      <c r="K420" s="134" t="s">
        <v>1251</v>
      </c>
      <c r="L420" s="33"/>
      <c r="M420" s="139" t="s">
        <v>19</v>
      </c>
      <c r="N420" s="140" t="s">
        <v>40</v>
      </c>
      <c r="P420" s="141">
        <f>O420*H420</f>
        <v>0</v>
      </c>
      <c r="Q420" s="141">
        <v>7.8159999999999993E-2</v>
      </c>
      <c r="R420" s="141">
        <f>Q420*H420</f>
        <v>5.3730310399999999</v>
      </c>
      <c r="S420" s="141">
        <v>0</v>
      </c>
      <c r="T420" s="142">
        <f>S420*H420</f>
        <v>0</v>
      </c>
      <c r="AR420" s="143" t="s">
        <v>167</v>
      </c>
      <c r="AT420" s="143" t="s">
        <v>162</v>
      </c>
      <c r="AU420" s="143" t="s">
        <v>79</v>
      </c>
      <c r="AY420" s="18" t="s">
        <v>160</v>
      </c>
      <c r="BE420" s="144">
        <f>IF(N420="základní",J420,0)</f>
        <v>0</v>
      </c>
      <c r="BF420" s="144">
        <f>IF(N420="snížená",J420,0)</f>
        <v>0</v>
      </c>
      <c r="BG420" s="144">
        <f>IF(N420="zákl. přenesená",J420,0)</f>
        <v>0</v>
      </c>
      <c r="BH420" s="144">
        <f>IF(N420="sníž. přenesená",J420,0)</f>
        <v>0</v>
      </c>
      <c r="BI420" s="144">
        <f>IF(N420="nulová",J420,0)</f>
        <v>0</v>
      </c>
      <c r="BJ420" s="18" t="s">
        <v>77</v>
      </c>
      <c r="BK420" s="144">
        <f>ROUND(I420*H420,2)</f>
        <v>0</v>
      </c>
      <c r="BL420" s="18" t="s">
        <v>167</v>
      </c>
      <c r="BM420" s="143" t="s">
        <v>2083</v>
      </c>
    </row>
    <row r="421" spans="2:65" s="1" customFormat="1" ht="11.25">
      <c r="B421" s="33"/>
      <c r="D421" s="145" t="s">
        <v>169</v>
      </c>
      <c r="F421" s="146" t="s">
        <v>1705</v>
      </c>
      <c r="I421" s="147"/>
      <c r="L421" s="33"/>
      <c r="M421" s="148"/>
      <c r="T421" s="54"/>
      <c r="AT421" s="18" t="s">
        <v>169</v>
      </c>
      <c r="AU421" s="18" t="s">
        <v>79</v>
      </c>
    </row>
    <row r="422" spans="2:65" s="1" customFormat="1" ht="11.25">
      <c r="B422" s="33"/>
      <c r="D422" s="193" t="s">
        <v>1254</v>
      </c>
      <c r="F422" s="194" t="s">
        <v>1706</v>
      </c>
      <c r="I422" s="147"/>
      <c r="L422" s="33"/>
      <c r="M422" s="148"/>
      <c r="T422" s="54"/>
      <c r="AT422" s="18" t="s">
        <v>1254</v>
      </c>
      <c r="AU422" s="18" t="s">
        <v>79</v>
      </c>
    </row>
    <row r="423" spans="2:65" s="15" customFormat="1" ht="11.25">
      <c r="B423" s="180"/>
      <c r="D423" s="145" t="s">
        <v>171</v>
      </c>
      <c r="E423" s="181" t="s">
        <v>19</v>
      </c>
      <c r="F423" s="182" t="s">
        <v>1555</v>
      </c>
      <c r="H423" s="181" t="s">
        <v>19</v>
      </c>
      <c r="I423" s="183"/>
      <c r="L423" s="180"/>
      <c r="M423" s="184"/>
      <c r="T423" s="185"/>
      <c r="AT423" s="181" t="s">
        <v>171</v>
      </c>
      <c r="AU423" s="181" t="s">
        <v>79</v>
      </c>
      <c r="AV423" s="15" t="s">
        <v>77</v>
      </c>
      <c r="AW423" s="15" t="s">
        <v>31</v>
      </c>
      <c r="AX423" s="15" t="s">
        <v>69</v>
      </c>
      <c r="AY423" s="181" t="s">
        <v>160</v>
      </c>
    </row>
    <row r="424" spans="2:65" s="12" customFormat="1" ht="11.25">
      <c r="B424" s="149"/>
      <c r="D424" s="145" t="s">
        <v>171</v>
      </c>
      <c r="E424" s="150" t="s">
        <v>19</v>
      </c>
      <c r="F424" s="151" t="s">
        <v>2065</v>
      </c>
      <c r="H424" s="152">
        <v>76.875</v>
      </c>
      <c r="I424" s="153"/>
      <c r="L424" s="149"/>
      <c r="M424" s="154"/>
      <c r="T424" s="155"/>
      <c r="AT424" s="150" t="s">
        <v>171</v>
      </c>
      <c r="AU424" s="150" t="s">
        <v>79</v>
      </c>
      <c r="AV424" s="12" t="s">
        <v>79</v>
      </c>
      <c r="AW424" s="12" t="s">
        <v>31</v>
      </c>
      <c r="AX424" s="12" t="s">
        <v>69</v>
      </c>
      <c r="AY424" s="150" t="s">
        <v>160</v>
      </c>
    </row>
    <row r="425" spans="2:65" s="12" customFormat="1" ht="11.25">
      <c r="B425" s="149"/>
      <c r="D425" s="145" t="s">
        <v>171</v>
      </c>
      <c r="E425" s="150" t="s">
        <v>19</v>
      </c>
      <c r="F425" s="151" t="s">
        <v>2066</v>
      </c>
      <c r="H425" s="152">
        <v>118.5</v>
      </c>
      <c r="I425" s="153"/>
      <c r="L425" s="149"/>
      <c r="M425" s="154"/>
      <c r="T425" s="155"/>
      <c r="AT425" s="150" t="s">
        <v>171</v>
      </c>
      <c r="AU425" s="150" t="s">
        <v>79</v>
      </c>
      <c r="AV425" s="12" t="s">
        <v>79</v>
      </c>
      <c r="AW425" s="12" t="s">
        <v>31</v>
      </c>
      <c r="AX425" s="12" t="s">
        <v>69</v>
      </c>
      <c r="AY425" s="150" t="s">
        <v>160</v>
      </c>
    </row>
    <row r="426" spans="2:65" s="15" customFormat="1" ht="11.25">
      <c r="B426" s="180"/>
      <c r="D426" s="145" t="s">
        <v>171</v>
      </c>
      <c r="E426" s="181" t="s">
        <v>19</v>
      </c>
      <c r="F426" s="182" t="s">
        <v>1643</v>
      </c>
      <c r="H426" s="181" t="s">
        <v>19</v>
      </c>
      <c r="I426" s="183"/>
      <c r="L426" s="180"/>
      <c r="M426" s="184"/>
      <c r="T426" s="185"/>
      <c r="AT426" s="181" t="s">
        <v>171</v>
      </c>
      <c r="AU426" s="181" t="s">
        <v>79</v>
      </c>
      <c r="AV426" s="15" t="s">
        <v>77</v>
      </c>
      <c r="AW426" s="15" t="s">
        <v>31</v>
      </c>
      <c r="AX426" s="15" t="s">
        <v>69</v>
      </c>
      <c r="AY426" s="181" t="s">
        <v>160</v>
      </c>
    </row>
    <row r="427" spans="2:65" s="12" customFormat="1" ht="11.25">
      <c r="B427" s="149"/>
      <c r="D427" s="145" t="s">
        <v>171</v>
      </c>
      <c r="E427" s="150" t="s">
        <v>19</v>
      </c>
      <c r="F427" s="151" t="s">
        <v>2068</v>
      </c>
      <c r="H427" s="152">
        <v>26</v>
      </c>
      <c r="I427" s="153"/>
      <c r="L427" s="149"/>
      <c r="M427" s="154"/>
      <c r="T427" s="155"/>
      <c r="AT427" s="150" t="s">
        <v>171</v>
      </c>
      <c r="AU427" s="150" t="s">
        <v>79</v>
      </c>
      <c r="AV427" s="12" t="s">
        <v>79</v>
      </c>
      <c r="AW427" s="12" t="s">
        <v>31</v>
      </c>
      <c r="AX427" s="12" t="s">
        <v>69</v>
      </c>
      <c r="AY427" s="150" t="s">
        <v>160</v>
      </c>
    </row>
    <row r="428" spans="2:65" s="15" customFormat="1" ht="11.25">
      <c r="B428" s="180"/>
      <c r="D428" s="145" t="s">
        <v>171</v>
      </c>
      <c r="E428" s="181" t="s">
        <v>19</v>
      </c>
      <c r="F428" s="182" t="s">
        <v>1650</v>
      </c>
      <c r="H428" s="181" t="s">
        <v>19</v>
      </c>
      <c r="I428" s="183"/>
      <c r="L428" s="180"/>
      <c r="M428" s="184"/>
      <c r="T428" s="185"/>
      <c r="AT428" s="181" t="s">
        <v>171</v>
      </c>
      <c r="AU428" s="181" t="s">
        <v>79</v>
      </c>
      <c r="AV428" s="15" t="s">
        <v>77</v>
      </c>
      <c r="AW428" s="15" t="s">
        <v>31</v>
      </c>
      <c r="AX428" s="15" t="s">
        <v>69</v>
      </c>
      <c r="AY428" s="181" t="s">
        <v>160</v>
      </c>
    </row>
    <row r="429" spans="2:65" s="12" customFormat="1" ht="11.25">
      <c r="B429" s="149"/>
      <c r="D429" s="145" t="s">
        <v>171</v>
      </c>
      <c r="E429" s="150" t="s">
        <v>19</v>
      </c>
      <c r="F429" s="151" t="s">
        <v>2070</v>
      </c>
      <c r="H429" s="152">
        <v>72.08</v>
      </c>
      <c r="I429" s="153"/>
      <c r="L429" s="149"/>
      <c r="M429" s="154"/>
      <c r="T429" s="155"/>
      <c r="AT429" s="150" t="s">
        <v>171</v>
      </c>
      <c r="AU429" s="150" t="s">
        <v>79</v>
      </c>
      <c r="AV429" s="12" t="s">
        <v>79</v>
      </c>
      <c r="AW429" s="12" t="s">
        <v>31</v>
      </c>
      <c r="AX429" s="12" t="s">
        <v>69</v>
      </c>
      <c r="AY429" s="150" t="s">
        <v>160</v>
      </c>
    </row>
    <row r="430" spans="2:65" s="15" customFormat="1" ht="11.25">
      <c r="B430" s="180"/>
      <c r="D430" s="145" t="s">
        <v>171</v>
      </c>
      <c r="E430" s="181" t="s">
        <v>19</v>
      </c>
      <c r="F430" s="182" t="s">
        <v>1652</v>
      </c>
      <c r="H430" s="181" t="s">
        <v>19</v>
      </c>
      <c r="I430" s="183"/>
      <c r="L430" s="180"/>
      <c r="M430" s="184"/>
      <c r="T430" s="185"/>
      <c r="AT430" s="181" t="s">
        <v>171</v>
      </c>
      <c r="AU430" s="181" t="s">
        <v>79</v>
      </c>
      <c r="AV430" s="15" t="s">
        <v>77</v>
      </c>
      <c r="AW430" s="15" t="s">
        <v>31</v>
      </c>
      <c r="AX430" s="15" t="s">
        <v>69</v>
      </c>
      <c r="AY430" s="181" t="s">
        <v>160</v>
      </c>
    </row>
    <row r="431" spans="2:65" s="12" customFormat="1" ht="11.25">
      <c r="B431" s="149"/>
      <c r="D431" s="145" t="s">
        <v>171</v>
      </c>
      <c r="E431" s="150" t="s">
        <v>19</v>
      </c>
      <c r="F431" s="151" t="s">
        <v>1653</v>
      </c>
      <c r="H431" s="152">
        <v>50.264000000000003</v>
      </c>
      <c r="I431" s="153"/>
      <c r="L431" s="149"/>
      <c r="M431" s="154"/>
      <c r="T431" s="155"/>
      <c r="AT431" s="150" t="s">
        <v>171</v>
      </c>
      <c r="AU431" s="150" t="s">
        <v>79</v>
      </c>
      <c r="AV431" s="12" t="s">
        <v>79</v>
      </c>
      <c r="AW431" s="12" t="s">
        <v>31</v>
      </c>
      <c r="AX431" s="12" t="s">
        <v>69</v>
      </c>
      <c r="AY431" s="150" t="s">
        <v>160</v>
      </c>
    </row>
    <row r="432" spans="2:65" s="14" customFormat="1" ht="11.25">
      <c r="B432" s="173"/>
      <c r="D432" s="145" t="s">
        <v>171</v>
      </c>
      <c r="E432" s="174" t="s">
        <v>19</v>
      </c>
      <c r="F432" s="175" t="s">
        <v>236</v>
      </c>
      <c r="H432" s="176">
        <v>343.71899999999999</v>
      </c>
      <c r="I432" s="177"/>
      <c r="L432" s="173"/>
      <c r="M432" s="178"/>
      <c r="T432" s="179"/>
      <c r="AT432" s="174" t="s">
        <v>171</v>
      </c>
      <c r="AU432" s="174" t="s">
        <v>79</v>
      </c>
      <c r="AV432" s="14" t="s">
        <v>178</v>
      </c>
      <c r="AW432" s="14" t="s">
        <v>31</v>
      </c>
      <c r="AX432" s="14" t="s">
        <v>69</v>
      </c>
      <c r="AY432" s="174" t="s">
        <v>160</v>
      </c>
    </row>
    <row r="433" spans="2:65" s="15" customFormat="1" ht="11.25">
      <c r="B433" s="180"/>
      <c r="D433" s="145" t="s">
        <v>171</v>
      </c>
      <c r="E433" s="181" t="s">
        <v>19</v>
      </c>
      <c r="F433" s="182" t="s">
        <v>2074</v>
      </c>
      <c r="H433" s="181" t="s">
        <v>19</v>
      </c>
      <c r="I433" s="183"/>
      <c r="L433" s="180"/>
      <c r="M433" s="184"/>
      <c r="T433" s="185"/>
      <c r="AT433" s="181" t="s">
        <v>171</v>
      </c>
      <c r="AU433" s="181" t="s">
        <v>79</v>
      </c>
      <c r="AV433" s="15" t="s">
        <v>77</v>
      </c>
      <c r="AW433" s="15" t="s">
        <v>31</v>
      </c>
      <c r="AX433" s="15" t="s">
        <v>69</v>
      </c>
      <c r="AY433" s="181" t="s">
        <v>160</v>
      </c>
    </row>
    <row r="434" spans="2:65" s="12" customFormat="1" ht="11.25">
      <c r="B434" s="149"/>
      <c r="D434" s="145" t="s">
        <v>171</v>
      </c>
      <c r="E434" s="150" t="s">
        <v>19</v>
      </c>
      <c r="F434" s="151" t="s">
        <v>2075</v>
      </c>
      <c r="H434" s="152">
        <v>68.744</v>
      </c>
      <c r="I434" s="153"/>
      <c r="L434" s="149"/>
      <c r="M434" s="154"/>
      <c r="T434" s="155"/>
      <c r="AT434" s="150" t="s">
        <v>171</v>
      </c>
      <c r="AU434" s="150" t="s">
        <v>79</v>
      </c>
      <c r="AV434" s="12" t="s">
        <v>79</v>
      </c>
      <c r="AW434" s="12" t="s">
        <v>31</v>
      </c>
      <c r="AX434" s="12" t="s">
        <v>77</v>
      </c>
      <c r="AY434" s="150" t="s">
        <v>160</v>
      </c>
    </row>
    <row r="435" spans="2:65" s="1" customFormat="1" ht="16.5" customHeight="1">
      <c r="B435" s="33"/>
      <c r="C435" s="132" t="s">
        <v>1674</v>
      </c>
      <c r="D435" s="132" t="s">
        <v>162</v>
      </c>
      <c r="E435" s="133" t="s">
        <v>1708</v>
      </c>
      <c r="F435" s="134" t="s">
        <v>1709</v>
      </c>
      <c r="G435" s="135" t="s">
        <v>187</v>
      </c>
      <c r="H435" s="136">
        <v>68.744</v>
      </c>
      <c r="I435" s="137"/>
      <c r="J435" s="138">
        <f>ROUND(I435*H435,2)</f>
        <v>0</v>
      </c>
      <c r="K435" s="134" t="s">
        <v>1251</v>
      </c>
      <c r="L435" s="33"/>
      <c r="M435" s="139" t="s">
        <v>19</v>
      </c>
      <c r="N435" s="140" t="s">
        <v>40</v>
      </c>
      <c r="P435" s="141">
        <f>O435*H435</f>
        <v>0</v>
      </c>
      <c r="Q435" s="141">
        <v>0</v>
      </c>
      <c r="R435" s="141">
        <f>Q435*H435</f>
        <v>0</v>
      </c>
      <c r="S435" s="141">
        <v>0</v>
      </c>
      <c r="T435" s="142">
        <f>S435*H435</f>
        <v>0</v>
      </c>
      <c r="AR435" s="143" t="s">
        <v>167</v>
      </c>
      <c r="AT435" s="143" t="s">
        <v>162</v>
      </c>
      <c r="AU435" s="143" t="s">
        <v>79</v>
      </c>
      <c r="AY435" s="18" t="s">
        <v>160</v>
      </c>
      <c r="BE435" s="144">
        <f>IF(N435="základní",J435,0)</f>
        <v>0</v>
      </c>
      <c r="BF435" s="144">
        <f>IF(N435="snížená",J435,0)</f>
        <v>0</v>
      </c>
      <c r="BG435" s="144">
        <f>IF(N435="zákl. přenesená",J435,0)</f>
        <v>0</v>
      </c>
      <c r="BH435" s="144">
        <f>IF(N435="sníž. přenesená",J435,0)</f>
        <v>0</v>
      </c>
      <c r="BI435" s="144">
        <f>IF(N435="nulová",J435,0)</f>
        <v>0</v>
      </c>
      <c r="BJ435" s="18" t="s">
        <v>77</v>
      </c>
      <c r="BK435" s="144">
        <f>ROUND(I435*H435,2)</f>
        <v>0</v>
      </c>
      <c r="BL435" s="18" t="s">
        <v>167</v>
      </c>
      <c r="BM435" s="143" t="s">
        <v>2084</v>
      </c>
    </row>
    <row r="436" spans="2:65" s="1" customFormat="1" ht="11.25">
      <c r="B436" s="33"/>
      <c r="D436" s="145" t="s">
        <v>169</v>
      </c>
      <c r="F436" s="146" t="s">
        <v>1711</v>
      </c>
      <c r="I436" s="147"/>
      <c r="L436" s="33"/>
      <c r="M436" s="148"/>
      <c r="T436" s="54"/>
      <c r="AT436" s="18" t="s">
        <v>169</v>
      </c>
      <c r="AU436" s="18" t="s">
        <v>79</v>
      </c>
    </row>
    <row r="437" spans="2:65" s="1" customFormat="1" ht="11.25">
      <c r="B437" s="33"/>
      <c r="D437" s="193" t="s">
        <v>1254</v>
      </c>
      <c r="F437" s="194" t="s">
        <v>1712</v>
      </c>
      <c r="I437" s="147"/>
      <c r="L437" s="33"/>
      <c r="M437" s="148"/>
      <c r="T437" s="54"/>
      <c r="AT437" s="18" t="s">
        <v>1254</v>
      </c>
      <c r="AU437" s="18" t="s">
        <v>79</v>
      </c>
    </row>
    <row r="438" spans="2:65" s="1" customFormat="1" ht="16.5" customHeight="1">
      <c r="B438" s="33"/>
      <c r="C438" s="132" t="s">
        <v>1680</v>
      </c>
      <c r="D438" s="132" t="s">
        <v>162</v>
      </c>
      <c r="E438" s="133" t="s">
        <v>2085</v>
      </c>
      <c r="F438" s="134" t="s">
        <v>2086</v>
      </c>
      <c r="G438" s="135" t="s">
        <v>165</v>
      </c>
      <c r="H438" s="136">
        <v>0.2</v>
      </c>
      <c r="I438" s="137"/>
      <c r="J438" s="138">
        <f>ROUND(I438*H438,2)</f>
        <v>0</v>
      </c>
      <c r="K438" s="134" t="s">
        <v>1251</v>
      </c>
      <c r="L438" s="33"/>
      <c r="M438" s="139" t="s">
        <v>19</v>
      </c>
      <c r="N438" s="140" t="s">
        <v>40</v>
      </c>
      <c r="P438" s="141">
        <f>O438*H438</f>
        <v>0</v>
      </c>
      <c r="Q438" s="141">
        <v>2.5880000000000001</v>
      </c>
      <c r="R438" s="141">
        <f>Q438*H438</f>
        <v>0.51760000000000006</v>
      </c>
      <c r="S438" s="141">
        <v>1.95</v>
      </c>
      <c r="T438" s="142">
        <f>S438*H438</f>
        <v>0.39</v>
      </c>
      <c r="AR438" s="143" t="s">
        <v>167</v>
      </c>
      <c r="AT438" s="143" t="s">
        <v>162</v>
      </c>
      <c r="AU438" s="143" t="s">
        <v>79</v>
      </c>
      <c r="AY438" s="18" t="s">
        <v>160</v>
      </c>
      <c r="BE438" s="144">
        <f>IF(N438="základní",J438,0)</f>
        <v>0</v>
      </c>
      <c r="BF438" s="144">
        <f>IF(N438="snížená",J438,0)</f>
        <v>0</v>
      </c>
      <c r="BG438" s="144">
        <f>IF(N438="zákl. přenesená",J438,0)</f>
        <v>0</v>
      </c>
      <c r="BH438" s="144">
        <f>IF(N438="sníž. přenesená",J438,0)</f>
        <v>0</v>
      </c>
      <c r="BI438" s="144">
        <f>IF(N438="nulová",J438,0)</f>
        <v>0</v>
      </c>
      <c r="BJ438" s="18" t="s">
        <v>77</v>
      </c>
      <c r="BK438" s="144">
        <f>ROUND(I438*H438,2)</f>
        <v>0</v>
      </c>
      <c r="BL438" s="18" t="s">
        <v>167</v>
      </c>
      <c r="BM438" s="143" t="s">
        <v>2087</v>
      </c>
    </row>
    <row r="439" spans="2:65" s="1" customFormat="1" ht="11.25">
      <c r="B439" s="33"/>
      <c r="D439" s="145" t="s">
        <v>169</v>
      </c>
      <c r="F439" s="146" t="s">
        <v>2088</v>
      </c>
      <c r="I439" s="147"/>
      <c r="L439" s="33"/>
      <c r="M439" s="148"/>
      <c r="T439" s="54"/>
      <c r="AT439" s="18" t="s">
        <v>169</v>
      </c>
      <c r="AU439" s="18" t="s">
        <v>79</v>
      </c>
    </row>
    <row r="440" spans="2:65" s="1" customFormat="1" ht="11.25">
      <c r="B440" s="33"/>
      <c r="D440" s="193" t="s">
        <v>1254</v>
      </c>
      <c r="F440" s="194" t="s">
        <v>2089</v>
      </c>
      <c r="I440" s="147"/>
      <c r="L440" s="33"/>
      <c r="M440" s="148"/>
      <c r="T440" s="54"/>
      <c r="AT440" s="18" t="s">
        <v>1254</v>
      </c>
      <c r="AU440" s="18" t="s">
        <v>79</v>
      </c>
    </row>
    <row r="441" spans="2:65" s="15" customFormat="1" ht="11.25">
      <c r="B441" s="180"/>
      <c r="D441" s="145" t="s">
        <v>171</v>
      </c>
      <c r="E441" s="181" t="s">
        <v>19</v>
      </c>
      <c r="F441" s="182" t="s">
        <v>2090</v>
      </c>
      <c r="H441" s="181" t="s">
        <v>19</v>
      </c>
      <c r="I441" s="183"/>
      <c r="L441" s="180"/>
      <c r="M441" s="184"/>
      <c r="T441" s="185"/>
      <c r="AT441" s="181" t="s">
        <v>171</v>
      </c>
      <c r="AU441" s="181" t="s">
        <v>79</v>
      </c>
      <c r="AV441" s="15" t="s">
        <v>77</v>
      </c>
      <c r="AW441" s="15" t="s">
        <v>31</v>
      </c>
      <c r="AX441" s="15" t="s">
        <v>69</v>
      </c>
      <c r="AY441" s="181" t="s">
        <v>160</v>
      </c>
    </row>
    <row r="442" spans="2:65" s="12" customFormat="1" ht="11.25">
      <c r="B442" s="149"/>
      <c r="D442" s="145" t="s">
        <v>171</v>
      </c>
      <c r="E442" s="150" t="s">
        <v>19</v>
      </c>
      <c r="F442" s="151" t="s">
        <v>2091</v>
      </c>
      <c r="H442" s="152">
        <v>0.2</v>
      </c>
      <c r="I442" s="153"/>
      <c r="L442" s="149"/>
      <c r="M442" s="154"/>
      <c r="T442" s="155"/>
      <c r="AT442" s="150" t="s">
        <v>171</v>
      </c>
      <c r="AU442" s="150" t="s">
        <v>79</v>
      </c>
      <c r="AV442" s="12" t="s">
        <v>79</v>
      </c>
      <c r="AW442" s="12" t="s">
        <v>31</v>
      </c>
      <c r="AX442" s="12" t="s">
        <v>77</v>
      </c>
      <c r="AY442" s="150" t="s">
        <v>160</v>
      </c>
    </row>
    <row r="443" spans="2:65" s="1" customFormat="1" ht="16.5" customHeight="1">
      <c r="B443" s="33"/>
      <c r="C443" s="132" t="s">
        <v>1688</v>
      </c>
      <c r="D443" s="132" t="s">
        <v>162</v>
      </c>
      <c r="E443" s="133" t="s">
        <v>1714</v>
      </c>
      <c r="F443" s="134" t="s">
        <v>1715</v>
      </c>
      <c r="G443" s="135" t="s">
        <v>187</v>
      </c>
      <c r="H443" s="136">
        <v>4.242</v>
      </c>
      <c r="I443" s="137"/>
      <c r="J443" s="138">
        <f>ROUND(I443*H443,2)</f>
        <v>0</v>
      </c>
      <c r="K443" s="134" t="s">
        <v>1251</v>
      </c>
      <c r="L443" s="33"/>
      <c r="M443" s="139" t="s">
        <v>19</v>
      </c>
      <c r="N443" s="140" t="s">
        <v>40</v>
      </c>
      <c r="P443" s="141">
        <f>O443*H443</f>
        <v>0</v>
      </c>
      <c r="Q443" s="141">
        <v>6.0429999999999998E-2</v>
      </c>
      <c r="R443" s="141">
        <f>Q443*H443</f>
        <v>0.25634405999999998</v>
      </c>
      <c r="S443" s="141">
        <v>0</v>
      </c>
      <c r="T443" s="142">
        <f>S443*H443</f>
        <v>0</v>
      </c>
      <c r="AR443" s="143" t="s">
        <v>167</v>
      </c>
      <c r="AT443" s="143" t="s">
        <v>162</v>
      </c>
      <c r="AU443" s="143" t="s">
        <v>79</v>
      </c>
      <c r="AY443" s="18" t="s">
        <v>160</v>
      </c>
      <c r="BE443" s="144">
        <f>IF(N443="základní",J443,0)</f>
        <v>0</v>
      </c>
      <c r="BF443" s="144">
        <f>IF(N443="snížená",J443,0)</f>
        <v>0</v>
      </c>
      <c r="BG443" s="144">
        <f>IF(N443="zákl. přenesená",J443,0)</f>
        <v>0</v>
      </c>
      <c r="BH443" s="144">
        <f>IF(N443="sníž. přenesená",J443,0)</f>
        <v>0</v>
      </c>
      <c r="BI443" s="144">
        <f>IF(N443="nulová",J443,0)</f>
        <v>0</v>
      </c>
      <c r="BJ443" s="18" t="s">
        <v>77</v>
      </c>
      <c r="BK443" s="144">
        <f>ROUND(I443*H443,2)</f>
        <v>0</v>
      </c>
      <c r="BL443" s="18" t="s">
        <v>167</v>
      </c>
      <c r="BM443" s="143" t="s">
        <v>2092</v>
      </c>
    </row>
    <row r="444" spans="2:65" s="1" customFormat="1" ht="11.25">
      <c r="B444" s="33"/>
      <c r="D444" s="145" t="s">
        <v>169</v>
      </c>
      <c r="F444" s="146" t="s">
        <v>1717</v>
      </c>
      <c r="I444" s="147"/>
      <c r="L444" s="33"/>
      <c r="M444" s="148"/>
      <c r="T444" s="54"/>
      <c r="AT444" s="18" t="s">
        <v>169</v>
      </c>
      <c r="AU444" s="18" t="s">
        <v>79</v>
      </c>
    </row>
    <row r="445" spans="2:65" s="1" customFormat="1" ht="11.25">
      <c r="B445" s="33"/>
      <c r="D445" s="193" t="s">
        <v>1254</v>
      </c>
      <c r="F445" s="194" t="s">
        <v>1718</v>
      </c>
      <c r="I445" s="147"/>
      <c r="L445" s="33"/>
      <c r="M445" s="148"/>
      <c r="T445" s="54"/>
      <c r="AT445" s="18" t="s">
        <v>1254</v>
      </c>
      <c r="AU445" s="18" t="s">
        <v>79</v>
      </c>
    </row>
    <row r="446" spans="2:65" s="15" customFormat="1" ht="11.25">
      <c r="B446" s="180"/>
      <c r="D446" s="145" t="s">
        <v>171</v>
      </c>
      <c r="E446" s="181" t="s">
        <v>19</v>
      </c>
      <c r="F446" s="182" t="s">
        <v>1719</v>
      </c>
      <c r="H446" s="181" t="s">
        <v>19</v>
      </c>
      <c r="I446" s="183"/>
      <c r="L446" s="180"/>
      <c r="M446" s="184"/>
      <c r="T446" s="185"/>
      <c r="AT446" s="181" t="s">
        <v>171</v>
      </c>
      <c r="AU446" s="181" t="s">
        <v>79</v>
      </c>
      <c r="AV446" s="15" t="s">
        <v>77</v>
      </c>
      <c r="AW446" s="15" t="s">
        <v>31</v>
      </c>
      <c r="AX446" s="15" t="s">
        <v>69</v>
      </c>
      <c r="AY446" s="181" t="s">
        <v>160</v>
      </c>
    </row>
    <row r="447" spans="2:65" s="12" customFormat="1" ht="11.25">
      <c r="B447" s="149"/>
      <c r="D447" s="145" t="s">
        <v>171</v>
      </c>
      <c r="E447" s="150" t="s">
        <v>19</v>
      </c>
      <c r="F447" s="151" t="s">
        <v>2093</v>
      </c>
      <c r="H447" s="152">
        <v>4.242</v>
      </c>
      <c r="I447" s="153"/>
      <c r="L447" s="149"/>
      <c r="M447" s="154"/>
      <c r="T447" s="155"/>
      <c r="AT447" s="150" t="s">
        <v>171</v>
      </c>
      <c r="AU447" s="150" t="s">
        <v>79</v>
      </c>
      <c r="AV447" s="12" t="s">
        <v>79</v>
      </c>
      <c r="AW447" s="12" t="s">
        <v>31</v>
      </c>
      <c r="AX447" s="12" t="s">
        <v>77</v>
      </c>
      <c r="AY447" s="150" t="s">
        <v>160</v>
      </c>
    </row>
    <row r="448" spans="2:65" s="1" customFormat="1" ht="16.5" customHeight="1">
      <c r="B448" s="33"/>
      <c r="C448" s="132" t="s">
        <v>1696</v>
      </c>
      <c r="D448" s="132" t="s">
        <v>162</v>
      </c>
      <c r="E448" s="133" t="s">
        <v>2094</v>
      </c>
      <c r="F448" s="134" t="s">
        <v>2095</v>
      </c>
      <c r="G448" s="135" t="s">
        <v>298</v>
      </c>
      <c r="H448" s="136">
        <v>29.6</v>
      </c>
      <c r="I448" s="137"/>
      <c r="J448" s="138">
        <f>ROUND(I448*H448,2)</f>
        <v>0</v>
      </c>
      <c r="K448" s="134" t="s">
        <v>1251</v>
      </c>
      <c r="L448" s="33"/>
      <c r="M448" s="139" t="s">
        <v>19</v>
      </c>
      <c r="N448" s="140" t="s">
        <v>40</v>
      </c>
      <c r="P448" s="141">
        <f>O448*H448</f>
        <v>0</v>
      </c>
      <c r="Q448" s="141">
        <v>5.5000000000000003E-4</v>
      </c>
      <c r="R448" s="141">
        <f>Q448*H448</f>
        <v>1.6280000000000003E-2</v>
      </c>
      <c r="S448" s="141">
        <v>1E-3</v>
      </c>
      <c r="T448" s="142">
        <f>S448*H448</f>
        <v>2.9600000000000001E-2</v>
      </c>
      <c r="AR448" s="143" t="s">
        <v>167</v>
      </c>
      <c r="AT448" s="143" t="s">
        <v>162</v>
      </c>
      <c r="AU448" s="143" t="s">
        <v>79</v>
      </c>
      <c r="AY448" s="18" t="s">
        <v>160</v>
      </c>
      <c r="BE448" s="144">
        <f>IF(N448="základní",J448,0)</f>
        <v>0</v>
      </c>
      <c r="BF448" s="144">
        <f>IF(N448="snížená",J448,0)</f>
        <v>0</v>
      </c>
      <c r="BG448" s="144">
        <f>IF(N448="zákl. přenesená",J448,0)</f>
        <v>0</v>
      </c>
      <c r="BH448" s="144">
        <f>IF(N448="sníž. přenesená",J448,0)</f>
        <v>0</v>
      </c>
      <c r="BI448" s="144">
        <f>IF(N448="nulová",J448,0)</f>
        <v>0</v>
      </c>
      <c r="BJ448" s="18" t="s">
        <v>77</v>
      </c>
      <c r="BK448" s="144">
        <f>ROUND(I448*H448,2)</f>
        <v>0</v>
      </c>
      <c r="BL448" s="18" t="s">
        <v>167</v>
      </c>
      <c r="BM448" s="143" t="s">
        <v>2096</v>
      </c>
    </row>
    <row r="449" spans="2:65" s="1" customFormat="1" ht="11.25">
      <c r="B449" s="33"/>
      <c r="D449" s="145" t="s">
        <v>169</v>
      </c>
      <c r="F449" s="146" t="s">
        <v>2097</v>
      </c>
      <c r="I449" s="147"/>
      <c r="L449" s="33"/>
      <c r="M449" s="148"/>
      <c r="T449" s="54"/>
      <c r="AT449" s="18" t="s">
        <v>169</v>
      </c>
      <c r="AU449" s="18" t="s">
        <v>79</v>
      </c>
    </row>
    <row r="450" spans="2:65" s="1" customFormat="1" ht="11.25">
      <c r="B450" s="33"/>
      <c r="D450" s="193" t="s">
        <v>1254</v>
      </c>
      <c r="F450" s="194" t="s">
        <v>2098</v>
      </c>
      <c r="I450" s="147"/>
      <c r="L450" s="33"/>
      <c r="M450" s="148"/>
      <c r="T450" s="54"/>
      <c r="AT450" s="18" t="s">
        <v>1254</v>
      </c>
      <c r="AU450" s="18" t="s">
        <v>79</v>
      </c>
    </row>
    <row r="451" spans="2:65" s="15" customFormat="1" ht="11.25">
      <c r="B451" s="180"/>
      <c r="D451" s="145" t="s">
        <v>171</v>
      </c>
      <c r="E451" s="181" t="s">
        <v>19</v>
      </c>
      <c r="F451" s="182" t="s">
        <v>1727</v>
      </c>
      <c r="H451" s="181" t="s">
        <v>19</v>
      </c>
      <c r="I451" s="183"/>
      <c r="L451" s="180"/>
      <c r="M451" s="184"/>
      <c r="T451" s="185"/>
      <c r="AT451" s="181" t="s">
        <v>171</v>
      </c>
      <c r="AU451" s="181" t="s">
        <v>79</v>
      </c>
      <c r="AV451" s="15" t="s">
        <v>77</v>
      </c>
      <c r="AW451" s="15" t="s">
        <v>31</v>
      </c>
      <c r="AX451" s="15" t="s">
        <v>69</v>
      </c>
      <c r="AY451" s="181" t="s">
        <v>160</v>
      </c>
    </row>
    <row r="452" spans="2:65" s="12" customFormat="1" ht="11.25">
      <c r="B452" s="149"/>
      <c r="D452" s="145" t="s">
        <v>171</v>
      </c>
      <c r="E452" s="150" t="s">
        <v>19</v>
      </c>
      <c r="F452" s="151" t="s">
        <v>1728</v>
      </c>
      <c r="H452" s="152">
        <v>73.332999999999998</v>
      </c>
      <c r="I452" s="153"/>
      <c r="L452" s="149"/>
      <c r="M452" s="154"/>
      <c r="T452" s="155"/>
      <c r="AT452" s="150" t="s">
        <v>171</v>
      </c>
      <c r="AU452" s="150" t="s">
        <v>79</v>
      </c>
      <c r="AV452" s="12" t="s">
        <v>79</v>
      </c>
      <c r="AW452" s="12" t="s">
        <v>31</v>
      </c>
      <c r="AX452" s="12" t="s">
        <v>69</v>
      </c>
      <c r="AY452" s="150" t="s">
        <v>160</v>
      </c>
    </row>
    <row r="453" spans="2:65" s="15" customFormat="1" ht="11.25">
      <c r="B453" s="180"/>
      <c r="D453" s="145" t="s">
        <v>171</v>
      </c>
      <c r="E453" s="181" t="s">
        <v>19</v>
      </c>
      <c r="F453" s="182" t="s">
        <v>1729</v>
      </c>
      <c r="H453" s="181" t="s">
        <v>19</v>
      </c>
      <c r="I453" s="183"/>
      <c r="L453" s="180"/>
      <c r="M453" s="184"/>
      <c r="T453" s="185"/>
      <c r="AT453" s="181" t="s">
        <v>171</v>
      </c>
      <c r="AU453" s="181" t="s">
        <v>79</v>
      </c>
      <c r="AV453" s="15" t="s">
        <v>77</v>
      </c>
      <c r="AW453" s="15" t="s">
        <v>31</v>
      </c>
      <c r="AX453" s="15" t="s">
        <v>69</v>
      </c>
      <c r="AY453" s="181" t="s">
        <v>160</v>
      </c>
    </row>
    <row r="454" spans="2:65" s="12" customFormat="1" ht="11.25">
      <c r="B454" s="149"/>
      <c r="D454" s="145" t="s">
        <v>171</v>
      </c>
      <c r="E454" s="150" t="s">
        <v>19</v>
      </c>
      <c r="F454" s="151" t="s">
        <v>1730</v>
      </c>
      <c r="H454" s="152">
        <v>29.6</v>
      </c>
      <c r="I454" s="153"/>
      <c r="L454" s="149"/>
      <c r="M454" s="154"/>
      <c r="T454" s="155"/>
      <c r="AT454" s="150" t="s">
        <v>171</v>
      </c>
      <c r="AU454" s="150" t="s">
        <v>79</v>
      </c>
      <c r="AV454" s="12" t="s">
        <v>79</v>
      </c>
      <c r="AW454" s="12" t="s">
        <v>31</v>
      </c>
      <c r="AX454" s="12" t="s">
        <v>77</v>
      </c>
      <c r="AY454" s="150" t="s">
        <v>160</v>
      </c>
    </row>
    <row r="455" spans="2:65" s="1" customFormat="1" ht="16.5" customHeight="1">
      <c r="B455" s="33"/>
      <c r="C455" s="163" t="s">
        <v>1701</v>
      </c>
      <c r="D455" s="163" t="s">
        <v>200</v>
      </c>
      <c r="E455" s="164" t="s">
        <v>2099</v>
      </c>
      <c r="F455" s="165" t="s">
        <v>2100</v>
      </c>
      <c r="G455" s="166" t="s">
        <v>233</v>
      </c>
      <c r="H455" s="167">
        <v>0.10199999999999999</v>
      </c>
      <c r="I455" s="168"/>
      <c r="J455" s="169">
        <f>ROUND(I455*H455,2)</f>
        <v>0</v>
      </c>
      <c r="K455" s="165" t="s">
        <v>1251</v>
      </c>
      <c r="L455" s="170"/>
      <c r="M455" s="171" t="s">
        <v>19</v>
      </c>
      <c r="N455" s="172" t="s">
        <v>40</v>
      </c>
      <c r="P455" s="141">
        <f>O455*H455</f>
        <v>0</v>
      </c>
      <c r="Q455" s="141">
        <v>1</v>
      </c>
      <c r="R455" s="141">
        <f>Q455*H455</f>
        <v>0.10199999999999999</v>
      </c>
      <c r="S455" s="141">
        <v>0</v>
      </c>
      <c r="T455" s="142">
        <f>S455*H455</f>
        <v>0</v>
      </c>
      <c r="AR455" s="143" t="s">
        <v>204</v>
      </c>
      <c r="AT455" s="143" t="s">
        <v>200</v>
      </c>
      <c r="AU455" s="143" t="s">
        <v>79</v>
      </c>
      <c r="AY455" s="18" t="s">
        <v>160</v>
      </c>
      <c r="BE455" s="144">
        <f>IF(N455="základní",J455,0)</f>
        <v>0</v>
      </c>
      <c r="BF455" s="144">
        <f>IF(N455="snížená",J455,0)</f>
        <v>0</v>
      </c>
      <c r="BG455" s="144">
        <f>IF(N455="zákl. přenesená",J455,0)</f>
        <v>0</v>
      </c>
      <c r="BH455" s="144">
        <f>IF(N455="sníž. přenesená",J455,0)</f>
        <v>0</v>
      </c>
      <c r="BI455" s="144">
        <f>IF(N455="nulová",J455,0)</f>
        <v>0</v>
      </c>
      <c r="BJ455" s="18" t="s">
        <v>77</v>
      </c>
      <c r="BK455" s="144">
        <f>ROUND(I455*H455,2)</f>
        <v>0</v>
      </c>
      <c r="BL455" s="18" t="s">
        <v>167</v>
      </c>
      <c r="BM455" s="143" t="s">
        <v>2101</v>
      </c>
    </row>
    <row r="456" spans="2:65" s="1" customFormat="1" ht="11.25">
      <c r="B456" s="33"/>
      <c r="D456" s="145" t="s">
        <v>169</v>
      </c>
      <c r="F456" s="146" t="s">
        <v>2100</v>
      </c>
      <c r="I456" s="147"/>
      <c r="L456" s="33"/>
      <c r="M456" s="148"/>
      <c r="T456" s="54"/>
      <c r="AT456" s="18" t="s">
        <v>169</v>
      </c>
      <c r="AU456" s="18" t="s">
        <v>79</v>
      </c>
    </row>
    <row r="457" spans="2:65" s="12" customFormat="1" ht="11.25">
      <c r="B457" s="149"/>
      <c r="D457" s="145" t="s">
        <v>171</v>
      </c>
      <c r="E457" s="150" t="s">
        <v>19</v>
      </c>
      <c r="F457" s="151" t="s">
        <v>2102</v>
      </c>
      <c r="H457" s="152">
        <v>0.10199999999999999</v>
      </c>
      <c r="I457" s="153"/>
      <c r="L457" s="149"/>
      <c r="M457" s="154"/>
      <c r="T457" s="155"/>
      <c r="AT457" s="150" t="s">
        <v>171</v>
      </c>
      <c r="AU457" s="150" t="s">
        <v>79</v>
      </c>
      <c r="AV457" s="12" t="s">
        <v>79</v>
      </c>
      <c r="AW457" s="12" t="s">
        <v>31</v>
      </c>
      <c r="AX457" s="12" t="s">
        <v>77</v>
      </c>
      <c r="AY457" s="150" t="s">
        <v>160</v>
      </c>
    </row>
    <row r="458" spans="2:65" s="11" customFormat="1" ht="22.9" customHeight="1">
      <c r="B458" s="120"/>
      <c r="D458" s="121" t="s">
        <v>68</v>
      </c>
      <c r="E458" s="130" t="s">
        <v>1736</v>
      </c>
      <c r="F458" s="130" t="s">
        <v>1737</v>
      </c>
      <c r="I458" s="123"/>
      <c r="J458" s="131">
        <f>BK458</f>
        <v>0</v>
      </c>
      <c r="L458" s="120"/>
      <c r="M458" s="125"/>
      <c r="P458" s="126">
        <f>SUM(P459:P461)</f>
        <v>0</v>
      </c>
      <c r="R458" s="126">
        <f>SUM(R459:R461)</f>
        <v>0</v>
      </c>
      <c r="T458" s="127">
        <f>SUM(T459:T461)</f>
        <v>0</v>
      </c>
      <c r="AR458" s="121" t="s">
        <v>77</v>
      </c>
      <c r="AT458" s="128" t="s">
        <v>68</v>
      </c>
      <c r="AU458" s="128" t="s">
        <v>77</v>
      </c>
      <c r="AY458" s="121" t="s">
        <v>160</v>
      </c>
      <c r="BK458" s="129">
        <f>SUM(BK459:BK461)</f>
        <v>0</v>
      </c>
    </row>
    <row r="459" spans="2:65" s="1" customFormat="1" ht="16.5" customHeight="1">
      <c r="B459" s="33"/>
      <c r="C459" s="132" t="s">
        <v>1707</v>
      </c>
      <c r="D459" s="132" t="s">
        <v>162</v>
      </c>
      <c r="E459" s="133" t="s">
        <v>1739</v>
      </c>
      <c r="F459" s="134" t="s">
        <v>1740</v>
      </c>
      <c r="G459" s="135" t="s">
        <v>233</v>
      </c>
      <c r="H459" s="136">
        <v>248.55099999999999</v>
      </c>
      <c r="I459" s="137"/>
      <c r="J459" s="138">
        <f>ROUND(I459*H459,2)</f>
        <v>0</v>
      </c>
      <c r="K459" s="134" t="s">
        <v>1251</v>
      </c>
      <c r="L459" s="33"/>
      <c r="M459" s="139" t="s">
        <v>19</v>
      </c>
      <c r="N459" s="140" t="s">
        <v>40</v>
      </c>
      <c r="P459" s="141">
        <f>O459*H459</f>
        <v>0</v>
      </c>
      <c r="Q459" s="141">
        <v>0</v>
      </c>
      <c r="R459" s="141">
        <f>Q459*H459</f>
        <v>0</v>
      </c>
      <c r="S459" s="141">
        <v>0</v>
      </c>
      <c r="T459" s="142">
        <f>S459*H459</f>
        <v>0</v>
      </c>
      <c r="AR459" s="143" t="s">
        <v>167</v>
      </c>
      <c r="AT459" s="143" t="s">
        <v>162</v>
      </c>
      <c r="AU459" s="143" t="s">
        <v>79</v>
      </c>
      <c r="AY459" s="18" t="s">
        <v>160</v>
      </c>
      <c r="BE459" s="144">
        <f>IF(N459="základní",J459,0)</f>
        <v>0</v>
      </c>
      <c r="BF459" s="144">
        <f>IF(N459="snížená",J459,0)</f>
        <v>0</v>
      </c>
      <c r="BG459" s="144">
        <f>IF(N459="zákl. přenesená",J459,0)</f>
        <v>0</v>
      </c>
      <c r="BH459" s="144">
        <f>IF(N459="sníž. přenesená",J459,0)</f>
        <v>0</v>
      </c>
      <c r="BI459" s="144">
        <f>IF(N459="nulová",J459,0)</f>
        <v>0</v>
      </c>
      <c r="BJ459" s="18" t="s">
        <v>77</v>
      </c>
      <c r="BK459" s="144">
        <f>ROUND(I459*H459,2)</f>
        <v>0</v>
      </c>
      <c r="BL459" s="18" t="s">
        <v>167</v>
      </c>
      <c r="BM459" s="143" t="s">
        <v>2103</v>
      </c>
    </row>
    <row r="460" spans="2:65" s="1" customFormat="1" ht="19.5">
      <c r="B460" s="33"/>
      <c r="D460" s="145" t="s">
        <v>169</v>
      </c>
      <c r="F460" s="146" t="s">
        <v>1742</v>
      </c>
      <c r="I460" s="147"/>
      <c r="L460" s="33"/>
      <c r="M460" s="148"/>
      <c r="T460" s="54"/>
      <c r="AT460" s="18" t="s">
        <v>169</v>
      </c>
      <c r="AU460" s="18" t="s">
        <v>79</v>
      </c>
    </row>
    <row r="461" spans="2:65" s="1" customFormat="1" ht="11.25">
      <c r="B461" s="33"/>
      <c r="D461" s="193" t="s">
        <v>1254</v>
      </c>
      <c r="F461" s="194" t="s">
        <v>1743</v>
      </c>
      <c r="I461" s="147"/>
      <c r="L461" s="33"/>
      <c r="M461" s="148"/>
      <c r="T461" s="54"/>
      <c r="AT461" s="18" t="s">
        <v>1254</v>
      </c>
      <c r="AU461" s="18" t="s">
        <v>79</v>
      </c>
    </row>
    <row r="462" spans="2:65" s="11" customFormat="1" ht="25.9" customHeight="1">
      <c r="B462" s="120"/>
      <c r="D462" s="121" t="s">
        <v>68</v>
      </c>
      <c r="E462" s="122" t="s">
        <v>1744</v>
      </c>
      <c r="F462" s="122" t="s">
        <v>1745</v>
      </c>
      <c r="I462" s="123"/>
      <c r="J462" s="124">
        <f>BK462</f>
        <v>0</v>
      </c>
      <c r="L462" s="120"/>
      <c r="M462" s="125"/>
      <c r="P462" s="126">
        <f>P463</f>
        <v>0</v>
      </c>
      <c r="R462" s="126">
        <f>R463</f>
        <v>12.576233799999999</v>
      </c>
      <c r="T462" s="127">
        <f>T463</f>
        <v>0</v>
      </c>
      <c r="AR462" s="121" t="s">
        <v>79</v>
      </c>
      <c r="AT462" s="128" t="s">
        <v>68</v>
      </c>
      <c r="AU462" s="128" t="s">
        <v>69</v>
      </c>
      <c r="AY462" s="121" t="s">
        <v>160</v>
      </c>
      <c r="BK462" s="129">
        <f>BK463</f>
        <v>0</v>
      </c>
    </row>
    <row r="463" spans="2:65" s="11" customFormat="1" ht="22.9" customHeight="1">
      <c r="B463" s="120"/>
      <c r="D463" s="121" t="s">
        <v>68</v>
      </c>
      <c r="E463" s="130" t="s">
        <v>1746</v>
      </c>
      <c r="F463" s="130" t="s">
        <v>1747</v>
      </c>
      <c r="I463" s="123"/>
      <c r="J463" s="131">
        <f>BK463</f>
        <v>0</v>
      </c>
      <c r="L463" s="120"/>
      <c r="M463" s="125"/>
      <c r="P463" s="126">
        <f>SUM(P464:P555)</f>
        <v>0</v>
      </c>
      <c r="R463" s="126">
        <f>SUM(R464:R555)</f>
        <v>12.576233799999999</v>
      </c>
      <c r="T463" s="127">
        <f>SUM(T464:T555)</f>
        <v>0</v>
      </c>
      <c r="AR463" s="121" t="s">
        <v>79</v>
      </c>
      <c r="AT463" s="128" t="s">
        <v>68</v>
      </c>
      <c r="AU463" s="128" t="s">
        <v>77</v>
      </c>
      <c r="AY463" s="121" t="s">
        <v>160</v>
      </c>
      <c r="BK463" s="129">
        <f>SUM(BK464:BK555)</f>
        <v>0</v>
      </c>
    </row>
    <row r="464" spans="2:65" s="1" customFormat="1" ht="16.5" customHeight="1">
      <c r="B464" s="33"/>
      <c r="C464" s="132" t="s">
        <v>1713</v>
      </c>
      <c r="D464" s="132" t="s">
        <v>162</v>
      </c>
      <c r="E464" s="133" t="s">
        <v>1749</v>
      </c>
      <c r="F464" s="134" t="s">
        <v>1750</v>
      </c>
      <c r="G464" s="135" t="s">
        <v>187</v>
      </c>
      <c r="H464" s="136">
        <v>77.14</v>
      </c>
      <c r="I464" s="137"/>
      <c r="J464" s="138">
        <f>ROUND(I464*H464,2)</f>
        <v>0</v>
      </c>
      <c r="K464" s="134" t="s">
        <v>1251</v>
      </c>
      <c r="L464" s="33"/>
      <c r="M464" s="139" t="s">
        <v>19</v>
      </c>
      <c r="N464" s="140" t="s">
        <v>40</v>
      </c>
      <c r="P464" s="141">
        <f>O464*H464</f>
        <v>0</v>
      </c>
      <c r="Q464" s="141">
        <v>0.15679999999999999</v>
      </c>
      <c r="R464" s="141">
        <f>Q464*H464</f>
        <v>12.095552</v>
      </c>
      <c r="S464" s="141">
        <v>0</v>
      </c>
      <c r="T464" s="142">
        <f>S464*H464</f>
        <v>0</v>
      </c>
      <c r="AR464" s="143" t="s">
        <v>167</v>
      </c>
      <c r="AT464" s="143" t="s">
        <v>162</v>
      </c>
      <c r="AU464" s="143" t="s">
        <v>79</v>
      </c>
      <c r="AY464" s="18" t="s">
        <v>160</v>
      </c>
      <c r="BE464" s="144">
        <f>IF(N464="základní",J464,0)</f>
        <v>0</v>
      </c>
      <c r="BF464" s="144">
        <f>IF(N464="snížená",J464,0)</f>
        <v>0</v>
      </c>
      <c r="BG464" s="144">
        <f>IF(N464="zákl. přenesená",J464,0)</f>
        <v>0</v>
      </c>
      <c r="BH464" s="144">
        <f>IF(N464="sníž. přenesená",J464,0)</f>
        <v>0</v>
      </c>
      <c r="BI464" s="144">
        <f>IF(N464="nulová",J464,0)</f>
        <v>0</v>
      </c>
      <c r="BJ464" s="18" t="s">
        <v>77</v>
      </c>
      <c r="BK464" s="144">
        <f>ROUND(I464*H464,2)</f>
        <v>0</v>
      </c>
      <c r="BL464" s="18" t="s">
        <v>167</v>
      </c>
      <c r="BM464" s="143" t="s">
        <v>2104</v>
      </c>
    </row>
    <row r="465" spans="2:65" s="1" customFormat="1" ht="11.25">
      <c r="B465" s="33"/>
      <c r="D465" s="145" t="s">
        <v>169</v>
      </c>
      <c r="F465" s="146" t="s">
        <v>1752</v>
      </c>
      <c r="I465" s="147"/>
      <c r="L465" s="33"/>
      <c r="M465" s="148"/>
      <c r="T465" s="54"/>
      <c r="AT465" s="18" t="s">
        <v>169</v>
      </c>
      <c r="AU465" s="18" t="s">
        <v>79</v>
      </c>
    </row>
    <row r="466" spans="2:65" s="1" customFormat="1" ht="11.25">
      <c r="B466" s="33"/>
      <c r="D466" s="193" t="s">
        <v>1254</v>
      </c>
      <c r="F466" s="194" t="s">
        <v>1753</v>
      </c>
      <c r="I466" s="147"/>
      <c r="L466" s="33"/>
      <c r="M466" s="148"/>
      <c r="T466" s="54"/>
      <c r="AT466" s="18" t="s">
        <v>1254</v>
      </c>
      <c r="AU466" s="18" t="s">
        <v>79</v>
      </c>
    </row>
    <row r="467" spans="2:65" s="15" customFormat="1" ht="11.25">
      <c r="B467" s="180"/>
      <c r="D467" s="145" t="s">
        <v>171</v>
      </c>
      <c r="E467" s="181" t="s">
        <v>19</v>
      </c>
      <c r="F467" s="182" t="s">
        <v>1754</v>
      </c>
      <c r="H467" s="181" t="s">
        <v>19</v>
      </c>
      <c r="I467" s="183"/>
      <c r="L467" s="180"/>
      <c r="M467" s="184"/>
      <c r="T467" s="185"/>
      <c r="AT467" s="181" t="s">
        <v>171</v>
      </c>
      <c r="AU467" s="181" t="s">
        <v>79</v>
      </c>
      <c r="AV467" s="15" t="s">
        <v>77</v>
      </c>
      <c r="AW467" s="15" t="s">
        <v>31</v>
      </c>
      <c r="AX467" s="15" t="s">
        <v>69</v>
      </c>
      <c r="AY467" s="181" t="s">
        <v>160</v>
      </c>
    </row>
    <row r="468" spans="2:65" s="15" customFormat="1" ht="11.25">
      <c r="B468" s="180"/>
      <c r="D468" s="145" t="s">
        <v>171</v>
      </c>
      <c r="E468" s="181" t="s">
        <v>19</v>
      </c>
      <c r="F468" s="182" t="s">
        <v>1755</v>
      </c>
      <c r="H468" s="181" t="s">
        <v>19</v>
      </c>
      <c r="I468" s="183"/>
      <c r="L468" s="180"/>
      <c r="M468" s="184"/>
      <c r="T468" s="185"/>
      <c r="AT468" s="181" t="s">
        <v>171</v>
      </c>
      <c r="AU468" s="181" t="s">
        <v>79</v>
      </c>
      <c r="AV468" s="15" t="s">
        <v>77</v>
      </c>
      <c r="AW468" s="15" t="s">
        <v>31</v>
      </c>
      <c r="AX468" s="15" t="s">
        <v>69</v>
      </c>
      <c r="AY468" s="181" t="s">
        <v>160</v>
      </c>
    </row>
    <row r="469" spans="2:65" s="12" customFormat="1" ht="11.25">
      <c r="B469" s="149"/>
      <c r="D469" s="145" t="s">
        <v>171</v>
      </c>
      <c r="E469" s="150" t="s">
        <v>19</v>
      </c>
      <c r="F469" s="151" t="s">
        <v>2105</v>
      </c>
      <c r="H469" s="152">
        <v>77.14</v>
      </c>
      <c r="I469" s="153"/>
      <c r="L469" s="149"/>
      <c r="M469" s="154"/>
      <c r="T469" s="155"/>
      <c r="AT469" s="150" t="s">
        <v>171</v>
      </c>
      <c r="AU469" s="150" t="s">
        <v>79</v>
      </c>
      <c r="AV469" s="12" t="s">
        <v>79</v>
      </c>
      <c r="AW469" s="12" t="s">
        <v>31</v>
      </c>
      <c r="AX469" s="12" t="s">
        <v>69</v>
      </c>
      <c r="AY469" s="150" t="s">
        <v>160</v>
      </c>
    </row>
    <row r="470" spans="2:65" s="15" customFormat="1" ht="11.25">
      <c r="B470" s="180"/>
      <c r="D470" s="145" t="s">
        <v>171</v>
      </c>
      <c r="E470" s="181" t="s">
        <v>19</v>
      </c>
      <c r="F470" s="182" t="s">
        <v>1757</v>
      </c>
      <c r="H470" s="181" t="s">
        <v>19</v>
      </c>
      <c r="I470" s="183"/>
      <c r="L470" s="180"/>
      <c r="M470" s="184"/>
      <c r="T470" s="185"/>
      <c r="AT470" s="181" t="s">
        <v>171</v>
      </c>
      <c r="AU470" s="181" t="s">
        <v>79</v>
      </c>
      <c r="AV470" s="15" t="s">
        <v>77</v>
      </c>
      <c r="AW470" s="15" t="s">
        <v>31</v>
      </c>
      <c r="AX470" s="15" t="s">
        <v>69</v>
      </c>
      <c r="AY470" s="181" t="s">
        <v>160</v>
      </c>
    </row>
    <row r="471" spans="2:65" s="12" customFormat="1" ht="11.25">
      <c r="B471" s="149"/>
      <c r="D471" s="145" t="s">
        <v>171</v>
      </c>
      <c r="E471" s="150" t="s">
        <v>19</v>
      </c>
      <c r="F471" s="151" t="s">
        <v>69</v>
      </c>
      <c r="H471" s="152">
        <v>0</v>
      </c>
      <c r="I471" s="153"/>
      <c r="L471" s="149"/>
      <c r="M471" s="154"/>
      <c r="T471" s="155"/>
      <c r="AT471" s="150" t="s">
        <v>171</v>
      </c>
      <c r="AU471" s="150" t="s">
        <v>79</v>
      </c>
      <c r="AV471" s="12" t="s">
        <v>79</v>
      </c>
      <c r="AW471" s="12" t="s">
        <v>31</v>
      </c>
      <c r="AX471" s="12" t="s">
        <v>69</v>
      </c>
      <c r="AY471" s="150" t="s">
        <v>160</v>
      </c>
    </row>
    <row r="472" spans="2:65" s="13" customFormat="1" ht="11.25">
      <c r="B472" s="156"/>
      <c r="D472" s="145" t="s">
        <v>171</v>
      </c>
      <c r="E472" s="157" t="s">
        <v>19</v>
      </c>
      <c r="F472" s="158" t="s">
        <v>184</v>
      </c>
      <c r="H472" s="159">
        <v>77.14</v>
      </c>
      <c r="I472" s="160"/>
      <c r="L472" s="156"/>
      <c r="M472" s="161"/>
      <c r="T472" s="162"/>
      <c r="AT472" s="157" t="s">
        <v>171</v>
      </c>
      <c r="AU472" s="157" t="s">
        <v>79</v>
      </c>
      <c r="AV472" s="13" t="s">
        <v>167</v>
      </c>
      <c r="AW472" s="13" t="s">
        <v>31</v>
      </c>
      <c r="AX472" s="13" t="s">
        <v>77</v>
      </c>
      <c r="AY472" s="157" t="s">
        <v>160</v>
      </c>
    </row>
    <row r="473" spans="2:65" s="1" customFormat="1" ht="16.5" customHeight="1">
      <c r="B473" s="33"/>
      <c r="C473" s="132" t="s">
        <v>1721</v>
      </c>
      <c r="D473" s="132" t="s">
        <v>162</v>
      </c>
      <c r="E473" s="133" t="s">
        <v>2106</v>
      </c>
      <c r="F473" s="134" t="s">
        <v>2107</v>
      </c>
      <c r="G473" s="135" t="s">
        <v>187</v>
      </c>
      <c r="H473" s="136">
        <v>86.45</v>
      </c>
      <c r="I473" s="137"/>
      <c r="J473" s="138">
        <f>ROUND(I473*H473,2)</f>
        <v>0</v>
      </c>
      <c r="K473" s="134" t="s">
        <v>1251</v>
      </c>
      <c r="L473" s="33"/>
      <c r="M473" s="139" t="s">
        <v>19</v>
      </c>
      <c r="N473" s="140" t="s">
        <v>40</v>
      </c>
      <c r="P473" s="141">
        <f>O473*H473</f>
        <v>0</v>
      </c>
      <c r="Q473" s="141">
        <v>0</v>
      </c>
      <c r="R473" s="141">
        <f>Q473*H473</f>
        <v>0</v>
      </c>
      <c r="S473" s="141">
        <v>0</v>
      </c>
      <c r="T473" s="142">
        <f>S473*H473</f>
        <v>0</v>
      </c>
      <c r="AR473" s="143" t="s">
        <v>259</v>
      </c>
      <c r="AT473" s="143" t="s">
        <v>162</v>
      </c>
      <c r="AU473" s="143" t="s">
        <v>79</v>
      </c>
      <c r="AY473" s="18" t="s">
        <v>160</v>
      </c>
      <c r="BE473" s="144">
        <f>IF(N473="základní",J473,0)</f>
        <v>0</v>
      </c>
      <c r="BF473" s="144">
        <f>IF(N473="snížená",J473,0)</f>
        <v>0</v>
      </c>
      <c r="BG473" s="144">
        <f>IF(N473="zákl. přenesená",J473,0)</f>
        <v>0</v>
      </c>
      <c r="BH473" s="144">
        <f>IF(N473="sníž. přenesená",J473,0)</f>
        <v>0</v>
      </c>
      <c r="BI473" s="144">
        <f>IF(N473="nulová",J473,0)</f>
        <v>0</v>
      </c>
      <c r="BJ473" s="18" t="s">
        <v>77</v>
      </c>
      <c r="BK473" s="144">
        <f>ROUND(I473*H473,2)</f>
        <v>0</v>
      </c>
      <c r="BL473" s="18" t="s">
        <v>259</v>
      </c>
      <c r="BM473" s="143" t="s">
        <v>2108</v>
      </c>
    </row>
    <row r="474" spans="2:65" s="1" customFormat="1" ht="11.25">
      <c r="B474" s="33"/>
      <c r="D474" s="145" t="s">
        <v>169</v>
      </c>
      <c r="F474" s="146" t="s">
        <v>2109</v>
      </c>
      <c r="I474" s="147"/>
      <c r="L474" s="33"/>
      <c r="M474" s="148"/>
      <c r="T474" s="54"/>
      <c r="AT474" s="18" t="s">
        <v>169</v>
      </c>
      <c r="AU474" s="18" t="s">
        <v>79</v>
      </c>
    </row>
    <row r="475" spans="2:65" s="1" customFormat="1" ht="11.25">
      <c r="B475" s="33"/>
      <c r="D475" s="193" t="s">
        <v>1254</v>
      </c>
      <c r="F475" s="194" t="s">
        <v>2110</v>
      </c>
      <c r="I475" s="147"/>
      <c r="L475" s="33"/>
      <c r="M475" s="148"/>
      <c r="T475" s="54"/>
      <c r="AT475" s="18" t="s">
        <v>1254</v>
      </c>
      <c r="AU475" s="18" t="s">
        <v>79</v>
      </c>
    </row>
    <row r="476" spans="2:65" s="15" customFormat="1" ht="11.25">
      <c r="B476" s="180"/>
      <c r="D476" s="145" t="s">
        <v>171</v>
      </c>
      <c r="E476" s="181" t="s">
        <v>19</v>
      </c>
      <c r="F476" s="182" t="s">
        <v>2111</v>
      </c>
      <c r="H476" s="181" t="s">
        <v>19</v>
      </c>
      <c r="I476" s="183"/>
      <c r="L476" s="180"/>
      <c r="M476" s="184"/>
      <c r="T476" s="185"/>
      <c r="AT476" s="181" t="s">
        <v>171</v>
      </c>
      <c r="AU476" s="181" t="s">
        <v>79</v>
      </c>
      <c r="AV476" s="15" t="s">
        <v>77</v>
      </c>
      <c r="AW476" s="15" t="s">
        <v>31</v>
      </c>
      <c r="AX476" s="15" t="s">
        <v>69</v>
      </c>
      <c r="AY476" s="181" t="s">
        <v>160</v>
      </c>
    </row>
    <row r="477" spans="2:65" s="15" customFormat="1" ht="11.25">
      <c r="B477" s="180"/>
      <c r="D477" s="145" t="s">
        <v>171</v>
      </c>
      <c r="E477" s="181" t="s">
        <v>19</v>
      </c>
      <c r="F477" s="182" t="s">
        <v>1755</v>
      </c>
      <c r="H477" s="181" t="s">
        <v>19</v>
      </c>
      <c r="I477" s="183"/>
      <c r="L477" s="180"/>
      <c r="M477" s="184"/>
      <c r="T477" s="185"/>
      <c r="AT477" s="181" t="s">
        <v>171</v>
      </c>
      <c r="AU477" s="181" t="s">
        <v>79</v>
      </c>
      <c r="AV477" s="15" t="s">
        <v>77</v>
      </c>
      <c r="AW477" s="15" t="s">
        <v>31</v>
      </c>
      <c r="AX477" s="15" t="s">
        <v>69</v>
      </c>
      <c r="AY477" s="181" t="s">
        <v>160</v>
      </c>
    </row>
    <row r="478" spans="2:65" s="12" customFormat="1" ht="11.25">
      <c r="B478" s="149"/>
      <c r="D478" s="145" t="s">
        <v>171</v>
      </c>
      <c r="E478" s="150" t="s">
        <v>19</v>
      </c>
      <c r="F478" s="151" t="s">
        <v>2112</v>
      </c>
      <c r="H478" s="152">
        <v>86.45</v>
      </c>
      <c r="I478" s="153"/>
      <c r="L478" s="149"/>
      <c r="M478" s="154"/>
      <c r="T478" s="155"/>
      <c r="AT478" s="150" t="s">
        <v>171</v>
      </c>
      <c r="AU478" s="150" t="s">
        <v>79</v>
      </c>
      <c r="AV478" s="12" t="s">
        <v>79</v>
      </c>
      <c r="AW478" s="12" t="s">
        <v>31</v>
      </c>
      <c r="AX478" s="12" t="s">
        <v>77</v>
      </c>
      <c r="AY478" s="150" t="s">
        <v>160</v>
      </c>
    </row>
    <row r="479" spans="2:65" s="1" customFormat="1" ht="16.5" customHeight="1">
      <c r="B479" s="33"/>
      <c r="C479" s="132" t="s">
        <v>1731</v>
      </c>
      <c r="D479" s="132" t="s">
        <v>162</v>
      </c>
      <c r="E479" s="133" t="s">
        <v>2113</v>
      </c>
      <c r="F479" s="134" t="s">
        <v>2114</v>
      </c>
      <c r="G479" s="135" t="s">
        <v>187</v>
      </c>
      <c r="H479" s="136">
        <v>11.55</v>
      </c>
      <c r="I479" s="137"/>
      <c r="J479" s="138">
        <f>ROUND(I479*H479,2)</f>
        <v>0</v>
      </c>
      <c r="K479" s="134" t="s">
        <v>1251</v>
      </c>
      <c r="L479" s="33"/>
      <c r="M479" s="139" t="s">
        <v>19</v>
      </c>
      <c r="N479" s="140" t="s">
        <v>40</v>
      </c>
      <c r="P479" s="141">
        <f>O479*H479</f>
        <v>0</v>
      </c>
      <c r="Q479" s="141">
        <v>0</v>
      </c>
      <c r="R479" s="141">
        <f>Q479*H479</f>
        <v>0</v>
      </c>
      <c r="S479" s="141">
        <v>0</v>
      </c>
      <c r="T479" s="142">
        <f>S479*H479</f>
        <v>0</v>
      </c>
      <c r="AR479" s="143" t="s">
        <v>259</v>
      </c>
      <c r="AT479" s="143" t="s">
        <v>162</v>
      </c>
      <c r="AU479" s="143" t="s">
        <v>79</v>
      </c>
      <c r="AY479" s="18" t="s">
        <v>160</v>
      </c>
      <c r="BE479" s="144">
        <f>IF(N479="základní",J479,0)</f>
        <v>0</v>
      </c>
      <c r="BF479" s="144">
        <f>IF(N479="snížená",J479,0)</f>
        <v>0</v>
      </c>
      <c r="BG479" s="144">
        <f>IF(N479="zákl. přenesená",J479,0)</f>
        <v>0</v>
      </c>
      <c r="BH479" s="144">
        <f>IF(N479="sníž. přenesená",J479,0)</f>
        <v>0</v>
      </c>
      <c r="BI479" s="144">
        <f>IF(N479="nulová",J479,0)</f>
        <v>0</v>
      </c>
      <c r="BJ479" s="18" t="s">
        <v>77</v>
      </c>
      <c r="BK479" s="144">
        <f>ROUND(I479*H479,2)</f>
        <v>0</v>
      </c>
      <c r="BL479" s="18" t="s">
        <v>259</v>
      </c>
      <c r="BM479" s="143" t="s">
        <v>2115</v>
      </c>
    </row>
    <row r="480" spans="2:65" s="1" customFormat="1" ht="11.25">
      <c r="B480" s="33"/>
      <c r="D480" s="145" t="s">
        <v>169</v>
      </c>
      <c r="F480" s="146" t="s">
        <v>2116</v>
      </c>
      <c r="I480" s="147"/>
      <c r="L480" s="33"/>
      <c r="M480" s="148"/>
      <c r="T480" s="54"/>
      <c r="AT480" s="18" t="s">
        <v>169</v>
      </c>
      <c r="AU480" s="18" t="s">
        <v>79</v>
      </c>
    </row>
    <row r="481" spans="2:65" s="1" customFormat="1" ht="11.25">
      <c r="B481" s="33"/>
      <c r="D481" s="193" t="s">
        <v>1254</v>
      </c>
      <c r="F481" s="194" t="s">
        <v>2117</v>
      </c>
      <c r="I481" s="147"/>
      <c r="L481" s="33"/>
      <c r="M481" s="148"/>
      <c r="T481" s="54"/>
      <c r="AT481" s="18" t="s">
        <v>1254</v>
      </c>
      <c r="AU481" s="18" t="s">
        <v>79</v>
      </c>
    </row>
    <row r="482" spans="2:65" s="15" customFormat="1" ht="11.25">
      <c r="B482" s="180"/>
      <c r="D482" s="145" t="s">
        <v>171</v>
      </c>
      <c r="E482" s="181" t="s">
        <v>19</v>
      </c>
      <c r="F482" s="182" t="s">
        <v>2111</v>
      </c>
      <c r="H482" s="181" t="s">
        <v>19</v>
      </c>
      <c r="I482" s="183"/>
      <c r="L482" s="180"/>
      <c r="M482" s="184"/>
      <c r="T482" s="185"/>
      <c r="AT482" s="181" t="s">
        <v>171</v>
      </c>
      <c r="AU482" s="181" t="s">
        <v>79</v>
      </c>
      <c r="AV482" s="15" t="s">
        <v>77</v>
      </c>
      <c r="AW482" s="15" t="s">
        <v>31</v>
      </c>
      <c r="AX482" s="15" t="s">
        <v>69</v>
      </c>
      <c r="AY482" s="181" t="s">
        <v>160</v>
      </c>
    </row>
    <row r="483" spans="2:65" s="15" customFormat="1" ht="11.25">
      <c r="B483" s="180"/>
      <c r="D483" s="145" t="s">
        <v>171</v>
      </c>
      <c r="E483" s="181" t="s">
        <v>19</v>
      </c>
      <c r="F483" s="182" t="s">
        <v>1757</v>
      </c>
      <c r="H483" s="181" t="s">
        <v>19</v>
      </c>
      <c r="I483" s="183"/>
      <c r="L483" s="180"/>
      <c r="M483" s="184"/>
      <c r="T483" s="185"/>
      <c r="AT483" s="181" t="s">
        <v>171</v>
      </c>
      <c r="AU483" s="181" t="s">
        <v>79</v>
      </c>
      <c r="AV483" s="15" t="s">
        <v>77</v>
      </c>
      <c r="AW483" s="15" t="s">
        <v>31</v>
      </c>
      <c r="AX483" s="15" t="s">
        <v>69</v>
      </c>
      <c r="AY483" s="181" t="s">
        <v>160</v>
      </c>
    </row>
    <row r="484" spans="2:65" s="12" customFormat="1" ht="11.25">
      <c r="B484" s="149"/>
      <c r="D484" s="145" t="s">
        <v>171</v>
      </c>
      <c r="E484" s="150" t="s">
        <v>19</v>
      </c>
      <c r="F484" s="151" t="s">
        <v>2118</v>
      </c>
      <c r="H484" s="152">
        <v>11.55</v>
      </c>
      <c r="I484" s="153"/>
      <c r="L484" s="149"/>
      <c r="M484" s="154"/>
      <c r="T484" s="155"/>
      <c r="AT484" s="150" t="s">
        <v>171</v>
      </c>
      <c r="AU484" s="150" t="s">
        <v>79</v>
      </c>
      <c r="AV484" s="12" t="s">
        <v>79</v>
      </c>
      <c r="AW484" s="12" t="s">
        <v>31</v>
      </c>
      <c r="AX484" s="12" t="s">
        <v>77</v>
      </c>
      <c r="AY484" s="150" t="s">
        <v>160</v>
      </c>
    </row>
    <row r="485" spans="2:65" s="1" customFormat="1" ht="16.5" customHeight="1">
      <c r="B485" s="33"/>
      <c r="C485" s="163" t="s">
        <v>1738</v>
      </c>
      <c r="D485" s="163" t="s">
        <v>200</v>
      </c>
      <c r="E485" s="164" t="s">
        <v>2119</v>
      </c>
      <c r="F485" s="165" t="s">
        <v>2120</v>
      </c>
      <c r="G485" s="166" t="s">
        <v>187</v>
      </c>
      <c r="H485" s="167">
        <v>112.7</v>
      </c>
      <c r="I485" s="168"/>
      <c r="J485" s="169">
        <f>ROUND(I485*H485,2)</f>
        <v>0</v>
      </c>
      <c r="K485" s="165" t="s">
        <v>1251</v>
      </c>
      <c r="L485" s="170"/>
      <c r="M485" s="171" t="s">
        <v>19</v>
      </c>
      <c r="N485" s="172" t="s">
        <v>40</v>
      </c>
      <c r="P485" s="141">
        <f>O485*H485</f>
        <v>0</v>
      </c>
      <c r="Q485" s="141">
        <v>1.6999999999999999E-3</v>
      </c>
      <c r="R485" s="141">
        <f>Q485*H485</f>
        <v>0.19158999999999998</v>
      </c>
      <c r="S485" s="141">
        <v>0</v>
      </c>
      <c r="T485" s="142">
        <f>S485*H485</f>
        <v>0</v>
      </c>
      <c r="AR485" s="143" t="s">
        <v>378</v>
      </c>
      <c r="AT485" s="143" t="s">
        <v>200</v>
      </c>
      <c r="AU485" s="143" t="s">
        <v>79</v>
      </c>
      <c r="AY485" s="18" t="s">
        <v>160</v>
      </c>
      <c r="BE485" s="144">
        <f>IF(N485="základní",J485,0)</f>
        <v>0</v>
      </c>
      <c r="BF485" s="144">
        <f>IF(N485="snížená",J485,0)</f>
        <v>0</v>
      </c>
      <c r="BG485" s="144">
        <f>IF(N485="zákl. přenesená",J485,0)</f>
        <v>0</v>
      </c>
      <c r="BH485" s="144">
        <f>IF(N485="sníž. přenesená",J485,0)</f>
        <v>0</v>
      </c>
      <c r="BI485" s="144">
        <f>IF(N485="nulová",J485,0)</f>
        <v>0</v>
      </c>
      <c r="BJ485" s="18" t="s">
        <v>77</v>
      </c>
      <c r="BK485" s="144">
        <f>ROUND(I485*H485,2)</f>
        <v>0</v>
      </c>
      <c r="BL485" s="18" t="s">
        <v>259</v>
      </c>
      <c r="BM485" s="143" t="s">
        <v>2121</v>
      </c>
    </row>
    <row r="486" spans="2:65" s="1" customFormat="1" ht="11.25">
      <c r="B486" s="33"/>
      <c r="D486" s="145" t="s">
        <v>169</v>
      </c>
      <c r="F486" s="146" t="s">
        <v>2120</v>
      </c>
      <c r="I486" s="147"/>
      <c r="L486" s="33"/>
      <c r="M486" s="148"/>
      <c r="T486" s="54"/>
      <c r="AT486" s="18" t="s">
        <v>169</v>
      </c>
      <c r="AU486" s="18" t="s">
        <v>79</v>
      </c>
    </row>
    <row r="487" spans="2:65" s="15" customFormat="1" ht="11.25">
      <c r="B487" s="180"/>
      <c r="D487" s="145" t="s">
        <v>171</v>
      </c>
      <c r="E487" s="181" t="s">
        <v>19</v>
      </c>
      <c r="F487" s="182" t="s">
        <v>1755</v>
      </c>
      <c r="H487" s="181" t="s">
        <v>19</v>
      </c>
      <c r="I487" s="183"/>
      <c r="L487" s="180"/>
      <c r="M487" s="184"/>
      <c r="T487" s="185"/>
      <c r="AT487" s="181" t="s">
        <v>171</v>
      </c>
      <c r="AU487" s="181" t="s">
        <v>79</v>
      </c>
      <c r="AV487" s="15" t="s">
        <v>77</v>
      </c>
      <c r="AW487" s="15" t="s">
        <v>31</v>
      </c>
      <c r="AX487" s="15" t="s">
        <v>69</v>
      </c>
      <c r="AY487" s="181" t="s">
        <v>160</v>
      </c>
    </row>
    <row r="488" spans="2:65" s="12" customFormat="1" ht="11.25">
      <c r="B488" s="149"/>
      <c r="D488" s="145" t="s">
        <v>171</v>
      </c>
      <c r="E488" s="150" t="s">
        <v>19</v>
      </c>
      <c r="F488" s="151" t="s">
        <v>2122</v>
      </c>
      <c r="H488" s="152">
        <v>86.45</v>
      </c>
      <c r="I488" s="153"/>
      <c r="L488" s="149"/>
      <c r="M488" s="154"/>
      <c r="T488" s="155"/>
      <c r="AT488" s="150" t="s">
        <v>171</v>
      </c>
      <c r="AU488" s="150" t="s">
        <v>79</v>
      </c>
      <c r="AV488" s="12" t="s">
        <v>79</v>
      </c>
      <c r="AW488" s="12" t="s">
        <v>31</v>
      </c>
      <c r="AX488" s="12" t="s">
        <v>69</v>
      </c>
      <c r="AY488" s="150" t="s">
        <v>160</v>
      </c>
    </row>
    <row r="489" spans="2:65" s="15" customFormat="1" ht="11.25">
      <c r="B489" s="180"/>
      <c r="D489" s="145" t="s">
        <v>171</v>
      </c>
      <c r="E489" s="181" t="s">
        <v>19</v>
      </c>
      <c r="F489" s="182" t="s">
        <v>1757</v>
      </c>
      <c r="H489" s="181" t="s">
        <v>19</v>
      </c>
      <c r="I489" s="183"/>
      <c r="L489" s="180"/>
      <c r="M489" s="184"/>
      <c r="T489" s="185"/>
      <c r="AT489" s="181" t="s">
        <v>171</v>
      </c>
      <c r="AU489" s="181" t="s">
        <v>79</v>
      </c>
      <c r="AV489" s="15" t="s">
        <v>77</v>
      </c>
      <c r="AW489" s="15" t="s">
        <v>31</v>
      </c>
      <c r="AX489" s="15" t="s">
        <v>69</v>
      </c>
      <c r="AY489" s="181" t="s">
        <v>160</v>
      </c>
    </row>
    <row r="490" spans="2:65" s="12" customFormat="1" ht="11.25">
      <c r="B490" s="149"/>
      <c r="D490" s="145" t="s">
        <v>171</v>
      </c>
      <c r="E490" s="150" t="s">
        <v>19</v>
      </c>
      <c r="F490" s="151" t="s">
        <v>2123</v>
      </c>
      <c r="H490" s="152">
        <v>11.55</v>
      </c>
      <c r="I490" s="153"/>
      <c r="L490" s="149"/>
      <c r="M490" s="154"/>
      <c r="T490" s="155"/>
      <c r="AT490" s="150" t="s">
        <v>171</v>
      </c>
      <c r="AU490" s="150" t="s">
        <v>79</v>
      </c>
      <c r="AV490" s="12" t="s">
        <v>79</v>
      </c>
      <c r="AW490" s="12" t="s">
        <v>31</v>
      </c>
      <c r="AX490" s="12" t="s">
        <v>69</v>
      </c>
      <c r="AY490" s="150" t="s">
        <v>160</v>
      </c>
    </row>
    <row r="491" spans="2:65" s="14" customFormat="1" ht="11.25">
      <c r="B491" s="173"/>
      <c r="D491" s="145" t="s">
        <v>171</v>
      </c>
      <c r="E491" s="174" t="s">
        <v>19</v>
      </c>
      <c r="F491" s="175" t="s">
        <v>236</v>
      </c>
      <c r="H491" s="176">
        <v>98</v>
      </c>
      <c r="I491" s="177"/>
      <c r="L491" s="173"/>
      <c r="M491" s="178"/>
      <c r="T491" s="179"/>
      <c r="AT491" s="174" t="s">
        <v>171</v>
      </c>
      <c r="AU491" s="174" t="s">
        <v>79</v>
      </c>
      <c r="AV491" s="14" t="s">
        <v>178</v>
      </c>
      <c r="AW491" s="14" t="s">
        <v>31</v>
      </c>
      <c r="AX491" s="14" t="s">
        <v>69</v>
      </c>
      <c r="AY491" s="174" t="s">
        <v>160</v>
      </c>
    </row>
    <row r="492" spans="2:65" s="15" customFormat="1" ht="11.25">
      <c r="B492" s="180"/>
      <c r="D492" s="145" t="s">
        <v>171</v>
      </c>
      <c r="E492" s="181" t="s">
        <v>19</v>
      </c>
      <c r="F492" s="182" t="s">
        <v>1793</v>
      </c>
      <c r="H492" s="181" t="s">
        <v>19</v>
      </c>
      <c r="I492" s="183"/>
      <c r="L492" s="180"/>
      <c r="M492" s="184"/>
      <c r="T492" s="185"/>
      <c r="AT492" s="181" t="s">
        <v>171</v>
      </c>
      <c r="AU492" s="181" t="s">
        <v>79</v>
      </c>
      <c r="AV492" s="15" t="s">
        <v>77</v>
      </c>
      <c r="AW492" s="15" t="s">
        <v>31</v>
      </c>
      <c r="AX492" s="15" t="s">
        <v>69</v>
      </c>
      <c r="AY492" s="181" t="s">
        <v>160</v>
      </c>
    </row>
    <row r="493" spans="2:65" s="12" customFormat="1" ht="11.25">
      <c r="B493" s="149"/>
      <c r="D493" s="145" t="s">
        <v>171</v>
      </c>
      <c r="E493" s="150" t="s">
        <v>19</v>
      </c>
      <c r="F493" s="151" t="s">
        <v>2124</v>
      </c>
      <c r="H493" s="152">
        <v>112.7</v>
      </c>
      <c r="I493" s="153"/>
      <c r="L493" s="149"/>
      <c r="M493" s="154"/>
      <c r="T493" s="155"/>
      <c r="AT493" s="150" t="s">
        <v>171</v>
      </c>
      <c r="AU493" s="150" t="s">
        <v>79</v>
      </c>
      <c r="AV493" s="12" t="s">
        <v>79</v>
      </c>
      <c r="AW493" s="12" t="s">
        <v>31</v>
      </c>
      <c r="AX493" s="12" t="s">
        <v>77</v>
      </c>
      <c r="AY493" s="150" t="s">
        <v>160</v>
      </c>
    </row>
    <row r="494" spans="2:65" s="1" customFormat="1" ht="16.5" customHeight="1">
      <c r="B494" s="33"/>
      <c r="C494" s="132" t="s">
        <v>1748</v>
      </c>
      <c r="D494" s="132" t="s">
        <v>162</v>
      </c>
      <c r="E494" s="133" t="s">
        <v>2125</v>
      </c>
      <c r="F494" s="134" t="s">
        <v>2126</v>
      </c>
      <c r="G494" s="135" t="s">
        <v>187</v>
      </c>
      <c r="H494" s="136">
        <v>86.45</v>
      </c>
      <c r="I494" s="137"/>
      <c r="J494" s="138">
        <f>ROUND(I494*H494,2)</f>
        <v>0</v>
      </c>
      <c r="K494" s="134" t="s">
        <v>1251</v>
      </c>
      <c r="L494" s="33"/>
      <c r="M494" s="139" t="s">
        <v>19</v>
      </c>
      <c r="N494" s="140" t="s">
        <v>40</v>
      </c>
      <c r="P494" s="141">
        <f>O494*H494</f>
        <v>0</v>
      </c>
      <c r="Q494" s="141">
        <v>0</v>
      </c>
      <c r="R494" s="141">
        <f>Q494*H494</f>
        <v>0</v>
      </c>
      <c r="S494" s="141">
        <v>0</v>
      </c>
      <c r="T494" s="142">
        <f>S494*H494</f>
        <v>0</v>
      </c>
      <c r="AR494" s="143" t="s">
        <v>259</v>
      </c>
      <c r="AT494" s="143" t="s">
        <v>162</v>
      </c>
      <c r="AU494" s="143" t="s">
        <v>79</v>
      </c>
      <c r="AY494" s="18" t="s">
        <v>160</v>
      </c>
      <c r="BE494" s="144">
        <f>IF(N494="základní",J494,0)</f>
        <v>0</v>
      </c>
      <c r="BF494" s="144">
        <f>IF(N494="snížená",J494,0)</f>
        <v>0</v>
      </c>
      <c r="BG494" s="144">
        <f>IF(N494="zákl. přenesená",J494,0)</f>
        <v>0</v>
      </c>
      <c r="BH494" s="144">
        <f>IF(N494="sníž. přenesená",J494,0)</f>
        <v>0</v>
      </c>
      <c r="BI494" s="144">
        <f>IF(N494="nulová",J494,0)</f>
        <v>0</v>
      </c>
      <c r="BJ494" s="18" t="s">
        <v>77</v>
      </c>
      <c r="BK494" s="144">
        <f>ROUND(I494*H494,2)</f>
        <v>0</v>
      </c>
      <c r="BL494" s="18" t="s">
        <v>259</v>
      </c>
      <c r="BM494" s="143" t="s">
        <v>2127</v>
      </c>
    </row>
    <row r="495" spans="2:65" s="1" customFormat="1" ht="11.25">
      <c r="B495" s="33"/>
      <c r="D495" s="145" t="s">
        <v>169</v>
      </c>
      <c r="F495" s="146" t="s">
        <v>2128</v>
      </c>
      <c r="I495" s="147"/>
      <c r="L495" s="33"/>
      <c r="M495" s="148"/>
      <c r="T495" s="54"/>
      <c r="AT495" s="18" t="s">
        <v>169</v>
      </c>
      <c r="AU495" s="18" t="s">
        <v>79</v>
      </c>
    </row>
    <row r="496" spans="2:65" s="1" customFormat="1" ht="11.25">
      <c r="B496" s="33"/>
      <c r="D496" s="193" t="s">
        <v>1254</v>
      </c>
      <c r="F496" s="194" t="s">
        <v>2129</v>
      </c>
      <c r="I496" s="147"/>
      <c r="L496" s="33"/>
      <c r="M496" s="148"/>
      <c r="T496" s="54"/>
      <c r="AT496" s="18" t="s">
        <v>1254</v>
      </c>
      <c r="AU496" s="18" t="s">
        <v>79</v>
      </c>
    </row>
    <row r="497" spans="2:65" s="15" customFormat="1" ht="11.25">
      <c r="B497" s="180"/>
      <c r="D497" s="145" t="s">
        <v>171</v>
      </c>
      <c r="E497" s="181" t="s">
        <v>19</v>
      </c>
      <c r="F497" s="182" t="s">
        <v>2130</v>
      </c>
      <c r="H497" s="181" t="s">
        <v>19</v>
      </c>
      <c r="I497" s="183"/>
      <c r="L497" s="180"/>
      <c r="M497" s="184"/>
      <c r="T497" s="185"/>
      <c r="AT497" s="181" t="s">
        <v>171</v>
      </c>
      <c r="AU497" s="181" t="s">
        <v>79</v>
      </c>
      <c r="AV497" s="15" t="s">
        <v>77</v>
      </c>
      <c r="AW497" s="15" t="s">
        <v>31</v>
      </c>
      <c r="AX497" s="15" t="s">
        <v>69</v>
      </c>
      <c r="AY497" s="181" t="s">
        <v>160</v>
      </c>
    </row>
    <row r="498" spans="2:65" s="15" customFormat="1" ht="11.25">
      <c r="B498" s="180"/>
      <c r="D498" s="145" t="s">
        <v>171</v>
      </c>
      <c r="E498" s="181" t="s">
        <v>19</v>
      </c>
      <c r="F498" s="182" t="s">
        <v>1755</v>
      </c>
      <c r="H498" s="181" t="s">
        <v>19</v>
      </c>
      <c r="I498" s="183"/>
      <c r="L498" s="180"/>
      <c r="M498" s="184"/>
      <c r="T498" s="185"/>
      <c r="AT498" s="181" t="s">
        <v>171</v>
      </c>
      <c r="AU498" s="181" t="s">
        <v>79</v>
      </c>
      <c r="AV498" s="15" t="s">
        <v>77</v>
      </c>
      <c r="AW498" s="15" t="s">
        <v>31</v>
      </c>
      <c r="AX498" s="15" t="s">
        <v>69</v>
      </c>
      <c r="AY498" s="181" t="s">
        <v>160</v>
      </c>
    </row>
    <row r="499" spans="2:65" s="12" customFormat="1" ht="11.25">
      <c r="B499" s="149"/>
      <c r="D499" s="145" t="s">
        <v>171</v>
      </c>
      <c r="E499" s="150" t="s">
        <v>19</v>
      </c>
      <c r="F499" s="151" t="s">
        <v>2112</v>
      </c>
      <c r="H499" s="152">
        <v>86.45</v>
      </c>
      <c r="I499" s="153"/>
      <c r="L499" s="149"/>
      <c r="M499" s="154"/>
      <c r="T499" s="155"/>
      <c r="AT499" s="150" t="s">
        <v>171</v>
      </c>
      <c r="AU499" s="150" t="s">
        <v>79</v>
      </c>
      <c r="AV499" s="12" t="s">
        <v>79</v>
      </c>
      <c r="AW499" s="12" t="s">
        <v>31</v>
      </c>
      <c r="AX499" s="12" t="s">
        <v>77</v>
      </c>
      <c r="AY499" s="150" t="s">
        <v>160</v>
      </c>
    </row>
    <row r="500" spans="2:65" s="1" customFormat="1" ht="16.5" customHeight="1">
      <c r="B500" s="33"/>
      <c r="C500" s="132" t="s">
        <v>1759</v>
      </c>
      <c r="D500" s="132" t="s">
        <v>162</v>
      </c>
      <c r="E500" s="133" t="s">
        <v>2131</v>
      </c>
      <c r="F500" s="134" t="s">
        <v>2132</v>
      </c>
      <c r="G500" s="135" t="s">
        <v>187</v>
      </c>
      <c r="H500" s="136">
        <v>11.55</v>
      </c>
      <c r="I500" s="137"/>
      <c r="J500" s="138">
        <f>ROUND(I500*H500,2)</f>
        <v>0</v>
      </c>
      <c r="K500" s="134" t="s">
        <v>1251</v>
      </c>
      <c r="L500" s="33"/>
      <c r="M500" s="139" t="s">
        <v>19</v>
      </c>
      <c r="N500" s="140" t="s">
        <v>40</v>
      </c>
      <c r="P500" s="141">
        <f>O500*H500</f>
        <v>0</v>
      </c>
      <c r="Q500" s="141">
        <v>0</v>
      </c>
      <c r="R500" s="141">
        <f>Q500*H500</f>
        <v>0</v>
      </c>
      <c r="S500" s="141">
        <v>0</v>
      </c>
      <c r="T500" s="142">
        <f>S500*H500</f>
        <v>0</v>
      </c>
      <c r="AR500" s="143" t="s">
        <v>259</v>
      </c>
      <c r="AT500" s="143" t="s">
        <v>162</v>
      </c>
      <c r="AU500" s="143" t="s">
        <v>79</v>
      </c>
      <c r="AY500" s="18" t="s">
        <v>160</v>
      </c>
      <c r="BE500" s="144">
        <f>IF(N500="základní",J500,0)</f>
        <v>0</v>
      </c>
      <c r="BF500" s="144">
        <f>IF(N500="snížená",J500,0)</f>
        <v>0</v>
      </c>
      <c r="BG500" s="144">
        <f>IF(N500="zákl. přenesená",J500,0)</f>
        <v>0</v>
      </c>
      <c r="BH500" s="144">
        <f>IF(N500="sníž. přenesená",J500,0)</f>
        <v>0</v>
      </c>
      <c r="BI500" s="144">
        <f>IF(N500="nulová",J500,0)</f>
        <v>0</v>
      </c>
      <c r="BJ500" s="18" t="s">
        <v>77</v>
      </c>
      <c r="BK500" s="144">
        <f>ROUND(I500*H500,2)</f>
        <v>0</v>
      </c>
      <c r="BL500" s="18" t="s">
        <v>259</v>
      </c>
      <c r="BM500" s="143" t="s">
        <v>2133</v>
      </c>
    </row>
    <row r="501" spans="2:65" s="1" customFormat="1" ht="11.25">
      <c r="B501" s="33"/>
      <c r="D501" s="145" t="s">
        <v>169</v>
      </c>
      <c r="F501" s="146" t="s">
        <v>2134</v>
      </c>
      <c r="I501" s="147"/>
      <c r="L501" s="33"/>
      <c r="M501" s="148"/>
      <c r="T501" s="54"/>
      <c r="AT501" s="18" t="s">
        <v>169</v>
      </c>
      <c r="AU501" s="18" t="s">
        <v>79</v>
      </c>
    </row>
    <row r="502" spans="2:65" s="1" customFormat="1" ht="11.25">
      <c r="B502" s="33"/>
      <c r="D502" s="193" t="s">
        <v>1254</v>
      </c>
      <c r="F502" s="194" t="s">
        <v>2135</v>
      </c>
      <c r="I502" s="147"/>
      <c r="L502" s="33"/>
      <c r="M502" s="148"/>
      <c r="T502" s="54"/>
      <c r="AT502" s="18" t="s">
        <v>1254</v>
      </c>
      <c r="AU502" s="18" t="s">
        <v>79</v>
      </c>
    </row>
    <row r="503" spans="2:65" s="15" customFormat="1" ht="11.25">
      <c r="B503" s="180"/>
      <c r="D503" s="145" t="s">
        <v>171</v>
      </c>
      <c r="E503" s="181" t="s">
        <v>19</v>
      </c>
      <c r="F503" s="182" t="s">
        <v>2130</v>
      </c>
      <c r="H503" s="181" t="s">
        <v>19</v>
      </c>
      <c r="I503" s="183"/>
      <c r="L503" s="180"/>
      <c r="M503" s="184"/>
      <c r="T503" s="185"/>
      <c r="AT503" s="181" t="s">
        <v>171</v>
      </c>
      <c r="AU503" s="181" t="s">
        <v>79</v>
      </c>
      <c r="AV503" s="15" t="s">
        <v>77</v>
      </c>
      <c r="AW503" s="15" t="s">
        <v>31</v>
      </c>
      <c r="AX503" s="15" t="s">
        <v>69</v>
      </c>
      <c r="AY503" s="181" t="s">
        <v>160</v>
      </c>
    </row>
    <row r="504" spans="2:65" s="15" customFormat="1" ht="11.25">
      <c r="B504" s="180"/>
      <c r="D504" s="145" t="s">
        <v>171</v>
      </c>
      <c r="E504" s="181" t="s">
        <v>19</v>
      </c>
      <c r="F504" s="182" t="s">
        <v>1757</v>
      </c>
      <c r="H504" s="181" t="s">
        <v>19</v>
      </c>
      <c r="I504" s="183"/>
      <c r="L504" s="180"/>
      <c r="M504" s="184"/>
      <c r="T504" s="185"/>
      <c r="AT504" s="181" t="s">
        <v>171</v>
      </c>
      <c r="AU504" s="181" t="s">
        <v>79</v>
      </c>
      <c r="AV504" s="15" t="s">
        <v>77</v>
      </c>
      <c r="AW504" s="15" t="s">
        <v>31</v>
      </c>
      <c r="AX504" s="15" t="s">
        <v>69</v>
      </c>
      <c r="AY504" s="181" t="s">
        <v>160</v>
      </c>
    </row>
    <row r="505" spans="2:65" s="12" customFormat="1" ht="11.25">
      <c r="B505" s="149"/>
      <c r="D505" s="145" t="s">
        <v>171</v>
      </c>
      <c r="E505" s="150" t="s">
        <v>19</v>
      </c>
      <c r="F505" s="151" t="s">
        <v>2118</v>
      </c>
      <c r="H505" s="152">
        <v>11.55</v>
      </c>
      <c r="I505" s="153"/>
      <c r="L505" s="149"/>
      <c r="M505" s="154"/>
      <c r="T505" s="155"/>
      <c r="AT505" s="150" t="s">
        <v>171</v>
      </c>
      <c r="AU505" s="150" t="s">
        <v>79</v>
      </c>
      <c r="AV505" s="12" t="s">
        <v>79</v>
      </c>
      <c r="AW505" s="12" t="s">
        <v>31</v>
      </c>
      <c r="AX505" s="12" t="s">
        <v>77</v>
      </c>
      <c r="AY505" s="150" t="s">
        <v>160</v>
      </c>
    </row>
    <row r="506" spans="2:65" s="1" customFormat="1" ht="16.5" customHeight="1">
      <c r="B506" s="33"/>
      <c r="C506" s="163" t="s">
        <v>1765</v>
      </c>
      <c r="D506" s="163" t="s">
        <v>200</v>
      </c>
      <c r="E506" s="164" t="s">
        <v>2136</v>
      </c>
      <c r="F506" s="165" t="s">
        <v>2137</v>
      </c>
      <c r="G506" s="166" t="s">
        <v>187</v>
      </c>
      <c r="H506" s="167">
        <v>112.7</v>
      </c>
      <c r="I506" s="168"/>
      <c r="J506" s="169">
        <f>ROUND(I506*H506,2)</f>
        <v>0</v>
      </c>
      <c r="K506" s="165" t="s">
        <v>1251</v>
      </c>
      <c r="L506" s="170"/>
      <c r="M506" s="171" t="s">
        <v>19</v>
      </c>
      <c r="N506" s="172" t="s">
        <v>40</v>
      </c>
      <c r="P506" s="141">
        <f>O506*H506</f>
        <v>0</v>
      </c>
      <c r="Q506" s="141">
        <v>2.9999999999999997E-4</v>
      </c>
      <c r="R506" s="141">
        <f>Q506*H506</f>
        <v>3.381E-2</v>
      </c>
      <c r="S506" s="141">
        <v>0</v>
      </c>
      <c r="T506" s="142">
        <f>S506*H506</f>
        <v>0</v>
      </c>
      <c r="AR506" s="143" t="s">
        <v>378</v>
      </c>
      <c r="AT506" s="143" t="s">
        <v>200</v>
      </c>
      <c r="AU506" s="143" t="s">
        <v>79</v>
      </c>
      <c r="AY506" s="18" t="s">
        <v>160</v>
      </c>
      <c r="BE506" s="144">
        <f>IF(N506="základní",J506,0)</f>
        <v>0</v>
      </c>
      <c r="BF506" s="144">
        <f>IF(N506="snížená",J506,0)</f>
        <v>0</v>
      </c>
      <c r="BG506" s="144">
        <f>IF(N506="zákl. přenesená",J506,0)</f>
        <v>0</v>
      </c>
      <c r="BH506" s="144">
        <f>IF(N506="sníž. přenesená",J506,0)</f>
        <v>0</v>
      </c>
      <c r="BI506" s="144">
        <f>IF(N506="nulová",J506,0)</f>
        <v>0</v>
      </c>
      <c r="BJ506" s="18" t="s">
        <v>77</v>
      </c>
      <c r="BK506" s="144">
        <f>ROUND(I506*H506,2)</f>
        <v>0</v>
      </c>
      <c r="BL506" s="18" t="s">
        <v>259</v>
      </c>
      <c r="BM506" s="143" t="s">
        <v>2138</v>
      </c>
    </row>
    <row r="507" spans="2:65" s="1" customFormat="1" ht="11.25">
      <c r="B507" s="33"/>
      <c r="D507" s="145" t="s">
        <v>169</v>
      </c>
      <c r="F507" s="146" t="s">
        <v>2137</v>
      </c>
      <c r="I507" s="147"/>
      <c r="L507" s="33"/>
      <c r="M507" s="148"/>
      <c r="T507" s="54"/>
      <c r="AT507" s="18" t="s">
        <v>169</v>
      </c>
      <c r="AU507" s="18" t="s">
        <v>79</v>
      </c>
    </row>
    <row r="508" spans="2:65" s="15" customFormat="1" ht="11.25">
      <c r="B508" s="180"/>
      <c r="D508" s="145" t="s">
        <v>171</v>
      </c>
      <c r="E508" s="181" t="s">
        <v>19</v>
      </c>
      <c r="F508" s="182" t="s">
        <v>1755</v>
      </c>
      <c r="H508" s="181" t="s">
        <v>19</v>
      </c>
      <c r="I508" s="183"/>
      <c r="L508" s="180"/>
      <c r="M508" s="184"/>
      <c r="T508" s="185"/>
      <c r="AT508" s="181" t="s">
        <v>171</v>
      </c>
      <c r="AU508" s="181" t="s">
        <v>79</v>
      </c>
      <c r="AV508" s="15" t="s">
        <v>77</v>
      </c>
      <c r="AW508" s="15" t="s">
        <v>31</v>
      </c>
      <c r="AX508" s="15" t="s">
        <v>69</v>
      </c>
      <c r="AY508" s="181" t="s">
        <v>160</v>
      </c>
    </row>
    <row r="509" spans="2:65" s="12" customFormat="1" ht="11.25">
      <c r="B509" s="149"/>
      <c r="D509" s="145" t="s">
        <v>171</v>
      </c>
      <c r="E509" s="150" t="s">
        <v>19</v>
      </c>
      <c r="F509" s="151" t="s">
        <v>2122</v>
      </c>
      <c r="H509" s="152">
        <v>86.45</v>
      </c>
      <c r="I509" s="153"/>
      <c r="L509" s="149"/>
      <c r="M509" s="154"/>
      <c r="T509" s="155"/>
      <c r="AT509" s="150" t="s">
        <v>171</v>
      </c>
      <c r="AU509" s="150" t="s">
        <v>79</v>
      </c>
      <c r="AV509" s="12" t="s">
        <v>79</v>
      </c>
      <c r="AW509" s="12" t="s">
        <v>31</v>
      </c>
      <c r="AX509" s="12" t="s">
        <v>69</v>
      </c>
      <c r="AY509" s="150" t="s">
        <v>160</v>
      </c>
    </row>
    <row r="510" spans="2:65" s="15" customFormat="1" ht="11.25">
      <c r="B510" s="180"/>
      <c r="D510" s="145" t="s">
        <v>171</v>
      </c>
      <c r="E510" s="181" t="s">
        <v>19</v>
      </c>
      <c r="F510" s="182" t="s">
        <v>1757</v>
      </c>
      <c r="H510" s="181" t="s">
        <v>19</v>
      </c>
      <c r="I510" s="183"/>
      <c r="L510" s="180"/>
      <c r="M510" s="184"/>
      <c r="T510" s="185"/>
      <c r="AT510" s="181" t="s">
        <v>171</v>
      </c>
      <c r="AU510" s="181" t="s">
        <v>79</v>
      </c>
      <c r="AV510" s="15" t="s">
        <v>77</v>
      </c>
      <c r="AW510" s="15" t="s">
        <v>31</v>
      </c>
      <c r="AX510" s="15" t="s">
        <v>69</v>
      </c>
      <c r="AY510" s="181" t="s">
        <v>160</v>
      </c>
    </row>
    <row r="511" spans="2:65" s="12" customFormat="1" ht="11.25">
      <c r="B511" s="149"/>
      <c r="D511" s="145" t="s">
        <v>171</v>
      </c>
      <c r="E511" s="150" t="s">
        <v>19</v>
      </c>
      <c r="F511" s="151" t="s">
        <v>2123</v>
      </c>
      <c r="H511" s="152">
        <v>11.55</v>
      </c>
      <c r="I511" s="153"/>
      <c r="L511" s="149"/>
      <c r="M511" s="154"/>
      <c r="T511" s="155"/>
      <c r="AT511" s="150" t="s">
        <v>171</v>
      </c>
      <c r="AU511" s="150" t="s">
        <v>79</v>
      </c>
      <c r="AV511" s="12" t="s">
        <v>79</v>
      </c>
      <c r="AW511" s="12" t="s">
        <v>31</v>
      </c>
      <c r="AX511" s="12" t="s">
        <v>69</v>
      </c>
      <c r="AY511" s="150" t="s">
        <v>160</v>
      </c>
    </row>
    <row r="512" spans="2:65" s="14" customFormat="1" ht="11.25">
      <c r="B512" s="173"/>
      <c r="D512" s="145" t="s">
        <v>171</v>
      </c>
      <c r="E512" s="174" t="s">
        <v>19</v>
      </c>
      <c r="F512" s="175" t="s">
        <v>236</v>
      </c>
      <c r="H512" s="176">
        <v>98</v>
      </c>
      <c r="I512" s="177"/>
      <c r="L512" s="173"/>
      <c r="M512" s="178"/>
      <c r="T512" s="179"/>
      <c r="AT512" s="174" t="s">
        <v>171</v>
      </c>
      <c r="AU512" s="174" t="s">
        <v>79</v>
      </c>
      <c r="AV512" s="14" t="s">
        <v>178</v>
      </c>
      <c r="AW512" s="14" t="s">
        <v>31</v>
      </c>
      <c r="AX512" s="14" t="s">
        <v>69</v>
      </c>
      <c r="AY512" s="174" t="s">
        <v>160</v>
      </c>
    </row>
    <row r="513" spans="2:65" s="15" customFormat="1" ht="11.25">
      <c r="B513" s="180"/>
      <c r="D513" s="145" t="s">
        <v>171</v>
      </c>
      <c r="E513" s="181" t="s">
        <v>19</v>
      </c>
      <c r="F513" s="182" t="s">
        <v>1793</v>
      </c>
      <c r="H513" s="181" t="s">
        <v>19</v>
      </c>
      <c r="I513" s="183"/>
      <c r="L513" s="180"/>
      <c r="M513" s="184"/>
      <c r="T513" s="185"/>
      <c r="AT513" s="181" t="s">
        <v>171</v>
      </c>
      <c r="AU513" s="181" t="s">
        <v>79</v>
      </c>
      <c r="AV513" s="15" t="s">
        <v>77</v>
      </c>
      <c r="AW513" s="15" t="s">
        <v>31</v>
      </c>
      <c r="AX513" s="15" t="s">
        <v>69</v>
      </c>
      <c r="AY513" s="181" t="s">
        <v>160</v>
      </c>
    </row>
    <row r="514" spans="2:65" s="12" customFormat="1" ht="11.25">
      <c r="B514" s="149"/>
      <c r="D514" s="145" t="s">
        <v>171</v>
      </c>
      <c r="E514" s="150" t="s">
        <v>19</v>
      </c>
      <c r="F514" s="151" t="s">
        <v>2124</v>
      </c>
      <c r="H514" s="152">
        <v>112.7</v>
      </c>
      <c r="I514" s="153"/>
      <c r="L514" s="149"/>
      <c r="M514" s="154"/>
      <c r="T514" s="155"/>
      <c r="AT514" s="150" t="s">
        <v>171</v>
      </c>
      <c r="AU514" s="150" t="s">
        <v>79</v>
      </c>
      <c r="AV514" s="12" t="s">
        <v>79</v>
      </c>
      <c r="AW514" s="12" t="s">
        <v>31</v>
      </c>
      <c r="AX514" s="12" t="s">
        <v>77</v>
      </c>
      <c r="AY514" s="150" t="s">
        <v>160</v>
      </c>
    </row>
    <row r="515" spans="2:65" s="1" customFormat="1" ht="16.5" customHeight="1">
      <c r="B515" s="33"/>
      <c r="C515" s="132" t="s">
        <v>1284</v>
      </c>
      <c r="D515" s="132" t="s">
        <v>162</v>
      </c>
      <c r="E515" s="133" t="s">
        <v>1796</v>
      </c>
      <c r="F515" s="134" t="s">
        <v>1797</v>
      </c>
      <c r="G515" s="135" t="s">
        <v>298</v>
      </c>
      <c r="H515" s="136">
        <v>22</v>
      </c>
      <c r="I515" s="137"/>
      <c r="J515" s="138">
        <f>ROUND(I515*H515,2)</f>
        <v>0</v>
      </c>
      <c r="K515" s="134" t="s">
        <v>1251</v>
      </c>
      <c r="L515" s="33"/>
      <c r="M515" s="139" t="s">
        <v>19</v>
      </c>
      <c r="N515" s="140" t="s">
        <v>40</v>
      </c>
      <c r="P515" s="141">
        <f>O515*H515</f>
        <v>0</v>
      </c>
      <c r="Q515" s="141">
        <v>3.1E-4</v>
      </c>
      <c r="R515" s="141">
        <f>Q515*H515</f>
        <v>6.8199999999999997E-3</v>
      </c>
      <c r="S515" s="141">
        <v>0</v>
      </c>
      <c r="T515" s="142">
        <f>S515*H515</f>
        <v>0</v>
      </c>
      <c r="AR515" s="143" t="s">
        <v>259</v>
      </c>
      <c r="AT515" s="143" t="s">
        <v>162</v>
      </c>
      <c r="AU515" s="143" t="s">
        <v>79</v>
      </c>
      <c r="AY515" s="18" t="s">
        <v>160</v>
      </c>
      <c r="BE515" s="144">
        <f>IF(N515="základní",J515,0)</f>
        <v>0</v>
      </c>
      <c r="BF515" s="144">
        <f>IF(N515="snížená",J515,0)</f>
        <v>0</v>
      </c>
      <c r="BG515" s="144">
        <f>IF(N515="zákl. přenesená",J515,0)</f>
        <v>0</v>
      </c>
      <c r="BH515" s="144">
        <f>IF(N515="sníž. přenesená",J515,0)</f>
        <v>0</v>
      </c>
      <c r="BI515" s="144">
        <f>IF(N515="nulová",J515,0)</f>
        <v>0</v>
      </c>
      <c r="BJ515" s="18" t="s">
        <v>77</v>
      </c>
      <c r="BK515" s="144">
        <f>ROUND(I515*H515,2)</f>
        <v>0</v>
      </c>
      <c r="BL515" s="18" t="s">
        <v>259</v>
      </c>
      <c r="BM515" s="143" t="s">
        <v>2139</v>
      </c>
    </row>
    <row r="516" spans="2:65" s="1" customFormat="1" ht="11.25">
      <c r="B516" s="33"/>
      <c r="D516" s="145" t="s">
        <v>169</v>
      </c>
      <c r="F516" s="146" t="s">
        <v>1799</v>
      </c>
      <c r="I516" s="147"/>
      <c r="L516" s="33"/>
      <c r="M516" s="148"/>
      <c r="T516" s="54"/>
      <c r="AT516" s="18" t="s">
        <v>169</v>
      </c>
      <c r="AU516" s="18" t="s">
        <v>79</v>
      </c>
    </row>
    <row r="517" spans="2:65" s="1" customFormat="1" ht="11.25">
      <c r="B517" s="33"/>
      <c r="D517" s="193" t="s">
        <v>1254</v>
      </c>
      <c r="F517" s="194" t="s">
        <v>1800</v>
      </c>
      <c r="I517" s="147"/>
      <c r="L517" s="33"/>
      <c r="M517" s="148"/>
      <c r="T517" s="54"/>
      <c r="AT517" s="18" t="s">
        <v>1254</v>
      </c>
      <c r="AU517" s="18" t="s">
        <v>79</v>
      </c>
    </row>
    <row r="518" spans="2:65" s="12" customFormat="1" ht="11.25">
      <c r="B518" s="149"/>
      <c r="D518" s="145" t="s">
        <v>171</v>
      </c>
      <c r="E518" s="150" t="s">
        <v>19</v>
      </c>
      <c r="F518" s="151" t="s">
        <v>1801</v>
      </c>
      <c r="H518" s="152">
        <v>22</v>
      </c>
      <c r="I518" s="153"/>
      <c r="L518" s="149"/>
      <c r="M518" s="154"/>
      <c r="T518" s="155"/>
      <c r="AT518" s="150" t="s">
        <v>171</v>
      </c>
      <c r="AU518" s="150" t="s">
        <v>79</v>
      </c>
      <c r="AV518" s="12" t="s">
        <v>79</v>
      </c>
      <c r="AW518" s="12" t="s">
        <v>31</v>
      </c>
      <c r="AX518" s="12" t="s">
        <v>77</v>
      </c>
      <c r="AY518" s="150" t="s">
        <v>160</v>
      </c>
    </row>
    <row r="519" spans="2:65" s="1" customFormat="1" ht="24.2" customHeight="1">
      <c r="B519" s="33"/>
      <c r="C519" s="163" t="s">
        <v>1775</v>
      </c>
      <c r="D519" s="163" t="s">
        <v>200</v>
      </c>
      <c r="E519" s="164" t="s">
        <v>1803</v>
      </c>
      <c r="F519" s="165" t="s">
        <v>1804</v>
      </c>
      <c r="G519" s="166" t="s">
        <v>1805</v>
      </c>
      <c r="H519" s="167">
        <v>0.74</v>
      </c>
      <c r="I519" s="168"/>
      <c r="J519" s="169">
        <f>ROUND(I519*H519,2)</f>
        <v>0</v>
      </c>
      <c r="K519" s="165" t="s">
        <v>19</v>
      </c>
      <c r="L519" s="170"/>
      <c r="M519" s="171" t="s">
        <v>19</v>
      </c>
      <c r="N519" s="172" t="s">
        <v>40</v>
      </c>
      <c r="P519" s="141">
        <f>O519*H519</f>
        <v>0</v>
      </c>
      <c r="Q519" s="141">
        <v>6.4999999999999997E-4</v>
      </c>
      <c r="R519" s="141">
        <f>Q519*H519</f>
        <v>4.8099999999999998E-4</v>
      </c>
      <c r="S519" s="141">
        <v>0</v>
      </c>
      <c r="T519" s="142">
        <f>S519*H519</f>
        <v>0</v>
      </c>
      <c r="AR519" s="143" t="s">
        <v>378</v>
      </c>
      <c r="AT519" s="143" t="s">
        <v>200</v>
      </c>
      <c r="AU519" s="143" t="s">
        <v>79</v>
      </c>
      <c r="AY519" s="18" t="s">
        <v>160</v>
      </c>
      <c r="BE519" s="144">
        <f>IF(N519="základní",J519,0)</f>
        <v>0</v>
      </c>
      <c r="BF519" s="144">
        <f>IF(N519="snížená",J519,0)</f>
        <v>0</v>
      </c>
      <c r="BG519" s="144">
        <f>IF(N519="zákl. přenesená",J519,0)</f>
        <v>0</v>
      </c>
      <c r="BH519" s="144">
        <f>IF(N519="sníž. přenesená",J519,0)</f>
        <v>0</v>
      </c>
      <c r="BI519" s="144">
        <f>IF(N519="nulová",J519,0)</f>
        <v>0</v>
      </c>
      <c r="BJ519" s="18" t="s">
        <v>77</v>
      </c>
      <c r="BK519" s="144">
        <f>ROUND(I519*H519,2)</f>
        <v>0</v>
      </c>
      <c r="BL519" s="18" t="s">
        <v>259</v>
      </c>
      <c r="BM519" s="143" t="s">
        <v>2140</v>
      </c>
    </row>
    <row r="520" spans="2:65" s="1" customFormat="1" ht="11.25">
      <c r="B520" s="33"/>
      <c r="D520" s="145" t="s">
        <v>169</v>
      </c>
      <c r="F520" s="146" t="s">
        <v>1804</v>
      </c>
      <c r="I520" s="147"/>
      <c r="L520" s="33"/>
      <c r="M520" s="148"/>
      <c r="T520" s="54"/>
      <c r="AT520" s="18" t="s">
        <v>169</v>
      </c>
      <c r="AU520" s="18" t="s">
        <v>79</v>
      </c>
    </row>
    <row r="521" spans="2:65" s="15" customFormat="1" ht="11.25">
      <c r="B521" s="180"/>
      <c r="D521" s="145" t="s">
        <v>171</v>
      </c>
      <c r="E521" s="181" t="s">
        <v>19</v>
      </c>
      <c r="F521" s="182" t="s">
        <v>1807</v>
      </c>
      <c r="H521" s="181" t="s">
        <v>19</v>
      </c>
      <c r="I521" s="183"/>
      <c r="L521" s="180"/>
      <c r="M521" s="184"/>
      <c r="T521" s="185"/>
      <c r="AT521" s="181" t="s">
        <v>171</v>
      </c>
      <c r="AU521" s="181" t="s">
        <v>79</v>
      </c>
      <c r="AV521" s="15" t="s">
        <v>77</v>
      </c>
      <c r="AW521" s="15" t="s">
        <v>31</v>
      </c>
      <c r="AX521" s="15" t="s">
        <v>69</v>
      </c>
      <c r="AY521" s="181" t="s">
        <v>160</v>
      </c>
    </row>
    <row r="522" spans="2:65" s="12" customFormat="1" ht="11.25">
      <c r="B522" s="149"/>
      <c r="D522" s="145" t="s">
        <v>171</v>
      </c>
      <c r="E522" s="150" t="s">
        <v>19</v>
      </c>
      <c r="F522" s="151" t="s">
        <v>1808</v>
      </c>
      <c r="H522" s="152">
        <v>36.667000000000002</v>
      </c>
      <c r="I522" s="153"/>
      <c r="L522" s="149"/>
      <c r="M522" s="154"/>
      <c r="T522" s="155"/>
      <c r="AT522" s="150" t="s">
        <v>171</v>
      </c>
      <c r="AU522" s="150" t="s">
        <v>79</v>
      </c>
      <c r="AV522" s="12" t="s">
        <v>79</v>
      </c>
      <c r="AW522" s="12" t="s">
        <v>31</v>
      </c>
      <c r="AX522" s="12" t="s">
        <v>69</v>
      </c>
      <c r="AY522" s="150" t="s">
        <v>160</v>
      </c>
    </row>
    <row r="523" spans="2:65" s="12" customFormat="1" ht="11.25">
      <c r="B523" s="149"/>
      <c r="D523" s="145" t="s">
        <v>171</v>
      </c>
      <c r="E523" s="150" t="s">
        <v>19</v>
      </c>
      <c r="F523" s="151" t="s">
        <v>1809</v>
      </c>
      <c r="H523" s="152">
        <v>0.74</v>
      </c>
      <c r="I523" s="153"/>
      <c r="L523" s="149"/>
      <c r="M523" s="154"/>
      <c r="T523" s="155"/>
      <c r="AT523" s="150" t="s">
        <v>171</v>
      </c>
      <c r="AU523" s="150" t="s">
        <v>79</v>
      </c>
      <c r="AV523" s="12" t="s">
        <v>79</v>
      </c>
      <c r="AW523" s="12" t="s">
        <v>31</v>
      </c>
      <c r="AX523" s="12" t="s">
        <v>77</v>
      </c>
      <c r="AY523" s="150" t="s">
        <v>160</v>
      </c>
    </row>
    <row r="524" spans="2:65" s="1" customFormat="1" ht="16.5" customHeight="1">
      <c r="B524" s="33"/>
      <c r="C524" s="163" t="s">
        <v>1782</v>
      </c>
      <c r="D524" s="163" t="s">
        <v>200</v>
      </c>
      <c r="E524" s="164" t="s">
        <v>1811</v>
      </c>
      <c r="F524" s="165" t="s">
        <v>1812</v>
      </c>
      <c r="G524" s="166" t="s">
        <v>298</v>
      </c>
      <c r="H524" s="167">
        <v>22</v>
      </c>
      <c r="I524" s="168"/>
      <c r="J524" s="169">
        <f>ROUND(I524*H524,2)</f>
        <v>0</v>
      </c>
      <c r="K524" s="165" t="s">
        <v>19</v>
      </c>
      <c r="L524" s="170"/>
      <c r="M524" s="171" t="s">
        <v>19</v>
      </c>
      <c r="N524" s="172" t="s">
        <v>40</v>
      </c>
      <c r="P524" s="141">
        <f>O524*H524</f>
        <v>0</v>
      </c>
      <c r="Q524" s="141">
        <v>5.0000000000000001E-4</v>
      </c>
      <c r="R524" s="141">
        <f>Q524*H524</f>
        <v>1.0999999999999999E-2</v>
      </c>
      <c r="S524" s="141">
        <v>0</v>
      </c>
      <c r="T524" s="142">
        <f>S524*H524</f>
        <v>0</v>
      </c>
      <c r="AR524" s="143" t="s">
        <v>378</v>
      </c>
      <c r="AT524" s="143" t="s">
        <v>200</v>
      </c>
      <c r="AU524" s="143" t="s">
        <v>79</v>
      </c>
      <c r="AY524" s="18" t="s">
        <v>160</v>
      </c>
      <c r="BE524" s="144">
        <f>IF(N524="základní",J524,0)</f>
        <v>0</v>
      </c>
      <c r="BF524" s="144">
        <f>IF(N524="snížená",J524,0)</f>
        <v>0</v>
      </c>
      <c r="BG524" s="144">
        <f>IF(N524="zákl. přenesená",J524,0)</f>
        <v>0</v>
      </c>
      <c r="BH524" s="144">
        <f>IF(N524="sníž. přenesená",J524,0)</f>
        <v>0</v>
      </c>
      <c r="BI524" s="144">
        <f>IF(N524="nulová",J524,0)</f>
        <v>0</v>
      </c>
      <c r="BJ524" s="18" t="s">
        <v>77</v>
      </c>
      <c r="BK524" s="144">
        <f>ROUND(I524*H524,2)</f>
        <v>0</v>
      </c>
      <c r="BL524" s="18" t="s">
        <v>259</v>
      </c>
      <c r="BM524" s="143" t="s">
        <v>2141</v>
      </c>
    </row>
    <row r="525" spans="2:65" s="1" customFormat="1" ht="11.25">
      <c r="B525" s="33"/>
      <c r="D525" s="145" t="s">
        <v>169</v>
      </c>
      <c r="F525" s="146" t="s">
        <v>1812</v>
      </c>
      <c r="I525" s="147"/>
      <c r="L525" s="33"/>
      <c r="M525" s="148"/>
      <c r="T525" s="54"/>
      <c r="AT525" s="18" t="s">
        <v>169</v>
      </c>
      <c r="AU525" s="18" t="s">
        <v>79</v>
      </c>
    </row>
    <row r="526" spans="2:65" s="1" customFormat="1" ht="16.5" customHeight="1">
      <c r="B526" s="33"/>
      <c r="C526" s="132" t="s">
        <v>1789</v>
      </c>
      <c r="D526" s="132" t="s">
        <v>162</v>
      </c>
      <c r="E526" s="133" t="s">
        <v>2142</v>
      </c>
      <c r="F526" s="134" t="s">
        <v>2143</v>
      </c>
      <c r="G526" s="135" t="s">
        <v>187</v>
      </c>
      <c r="H526" s="136">
        <v>77.14</v>
      </c>
      <c r="I526" s="137"/>
      <c r="J526" s="138">
        <f>ROUND(I526*H526,2)</f>
        <v>0</v>
      </c>
      <c r="K526" s="134" t="s">
        <v>1251</v>
      </c>
      <c r="L526" s="33"/>
      <c r="M526" s="139" t="s">
        <v>19</v>
      </c>
      <c r="N526" s="140" t="s">
        <v>40</v>
      </c>
      <c r="P526" s="141">
        <f>O526*H526</f>
        <v>0</v>
      </c>
      <c r="Q526" s="141">
        <v>5.0000000000000002E-5</v>
      </c>
      <c r="R526" s="141">
        <f>Q526*H526</f>
        <v>3.8570000000000002E-3</v>
      </c>
      <c r="S526" s="141">
        <v>0</v>
      </c>
      <c r="T526" s="142">
        <f>S526*H526</f>
        <v>0</v>
      </c>
      <c r="AR526" s="143" t="s">
        <v>259</v>
      </c>
      <c r="AT526" s="143" t="s">
        <v>162</v>
      </c>
      <c r="AU526" s="143" t="s">
        <v>79</v>
      </c>
      <c r="AY526" s="18" t="s">
        <v>160</v>
      </c>
      <c r="BE526" s="144">
        <f>IF(N526="základní",J526,0)</f>
        <v>0</v>
      </c>
      <c r="BF526" s="144">
        <f>IF(N526="snížená",J526,0)</f>
        <v>0</v>
      </c>
      <c r="BG526" s="144">
        <f>IF(N526="zákl. přenesená",J526,0)</f>
        <v>0</v>
      </c>
      <c r="BH526" s="144">
        <f>IF(N526="sníž. přenesená",J526,0)</f>
        <v>0</v>
      </c>
      <c r="BI526" s="144">
        <f>IF(N526="nulová",J526,0)</f>
        <v>0</v>
      </c>
      <c r="BJ526" s="18" t="s">
        <v>77</v>
      </c>
      <c r="BK526" s="144">
        <f>ROUND(I526*H526,2)</f>
        <v>0</v>
      </c>
      <c r="BL526" s="18" t="s">
        <v>259</v>
      </c>
      <c r="BM526" s="143" t="s">
        <v>2144</v>
      </c>
    </row>
    <row r="527" spans="2:65" s="1" customFormat="1" ht="11.25">
      <c r="B527" s="33"/>
      <c r="D527" s="145" t="s">
        <v>169</v>
      </c>
      <c r="F527" s="146" t="s">
        <v>2145</v>
      </c>
      <c r="I527" s="147"/>
      <c r="L527" s="33"/>
      <c r="M527" s="148"/>
      <c r="T527" s="54"/>
      <c r="AT527" s="18" t="s">
        <v>169</v>
      </c>
      <c r="AU527" s="18" t="s">
        <v>79</v>
      </c>
    </row>
    <row r="528" spans="2:65" s="1" customFormat="1" ht="11.25">
      <c r="B528" s="33"/>
      <c r="D528" s="193" t="s">
        <v>1254</v>
      </c>
      <c r="F528" s="194" t="s">
        <v>2146</v>
      </c>
      <c r="I528" s="147"/>
      <c r="L528" s="33"/>
      <c r="M528" s="148"/>
      <c r="T528" s="54"/>
      <c r="AT528" s="18" t="s">
        <v>1254</v>
      </c>
      <c r="AU528" s="18" t="s">
        <v>79</v>
      </c>
    </row>
    <row r="529" spans="2:65" s="1" customFormat="1" ht="16.5" customHeight="1">
      <c r="B529" s="33"/>
      <c r="C529" s="163" t="s">
        <v>1795</v>
      </c>
      <c r="D529" s="163" t="s">
        <v>200</v>
      </c>
      <c r="E529" s="164" t="s">
        <v>1821</v>
      </c>
      <c r="F529" s="165" t="s">
        <v>1822</v>
      </c>
      <c r="G529" s="166" t="s">
        <v>187</v>
      </c>
      <c r="H529" s="167">
        <v>88.710999999999999</v>
      </c>
      <c r="I529" s="168"/>
      <c r="J529" s="169">
        <f>ROUND(I529*H529,2)</f>
        <v>0</v>
      </c>
      <c r="K529" s="165" t="s">
        <v>1251</v>
      </c>
      <c r="L529" s="170"/>
      <c r="M529" s="171" t="s">
        <v>19</v>
      </c>
      <c r="N529" s="172" t="s">
        <v>40</v>
      </c>
      <c r="P529" s="141">
        <f>O529*H529</f>
        <v>0</v>
      </c>
      <c r="Q529" s="141">
        <v>1.8E-3</v>
      </c>
      <c r="R529" s="141">
        <f>Q529*H529</f>
        <v>0.15967979999999998</v>
      </c>
      <c r="S529" s="141">
        <v>0</v>
      </c>
      <c r="T529" s="142">
        <f>S529*H529</f>
        <v>0</v>
      </c>
      <c r="AR529" s="143" t="s">
        <v>378</v>
      </c>
      <c r="AT529" s="143" t="s">
        <v>200</v>
      </c>
      <c r="AU529" s="143" t="s">
        <v>79</v>
      </c>
      <c r="AY529" s="18" t="s">
        <v>160</v>
      </c>
      <c r="BE529" s="144">
        <f>IF(N529="základní",J529,0)</f>
        <v>0</v>
      </c>
      <c r="BF529" s="144">
        <f>IF(N529="snížená",J529,0)</f>
        <v>0</v>
      </c>
      <c r="BG529" s="144">
        <f>IF(N529="zákl. přenesená",J529,0)</f>
        <v>0</v>
      </c>
      <c r="BH529" s="144">
        <f>IF(N529="sníž. přenesená",J529,0)</f>
        <v>0</v>
      </c>
      <c r="BI529" s="144">
        <f>IF(N529="nulová",J529,0)</f>
        <v>0</v>
      </c>
      <c r="BJ529" s="18" t="s">
        <v>77</v>
      </c>
      <c r="BK529" s="144">
        <f>ROUND(I529*H529,2)</f>
        <v>0</v>
      </c>
      <c r="BL529" s="18" t="s">
        <v>259</v>
      </c>
      <c r="BM529" s="143" t="s">
        <v>2147</v>
      </c>
    </row>
    <row r="530" spans="2:65" s="1" customFormat="1" ht="11.25">
      <c r="B530" s="33"/>
      <c r="D530" s="145" t="s">
        <v>169</v>
      </c>
      <c r="F530" s="146" t="s">
        <v>1822</v>
      </c>
      <c r="I530" s="147"/>
      <c r="L530" s="33"/>
      <c r="M530" s="148"/>
      <c r="T530" s="54"/>
      <c r="AT530" s="18" t="s">
        <v>169</v>
      </c>
      <c r="AU530" s="18" t="s">
        <v>79</v>
      </c>
    </row>
    <row r="531" spans="2:65" s="15" customFormat="1" ht="11.25">
      <c r="B531" s="180"/>
      <c r="D531" s="145" t="s">
        <v>171</v>
      </c>
      <c r="E531" s="181" t="s">
        <v>19</v>
      </c>
      <c r="F531" s="182" t="s">
        <v>1755</v>
      </c>
      <c r="H531" s="181" t="s">
        <v>19</v>
      </c>
      <c r="I531" s="183"/>
      <c r="L531" s="180"/>
      <c r="M531" s="184"/>
      <c r="T531" s="185"/>
      <c r="AT531" s="181" t="s">
        <v>171</v>
      </c>
      <c r="AU531" s="181" t="s">
        <v>79</v>
      </c>
      <c r="AV531" s="15" t="s">
        <v>77</v>
      </c>
      <c r="AW531" s="15" t="s">
        <v>31</v>
      </c>
      <c r="AX531" s="15" t="s">
        <v>69</v>
      </c>
      <c r="AY531" s="181" t="s">
        <v>160</v>
      </c>
    </row>
    <row r="532" spans="2:65" s="12" customFormat="1" ht="11.25">
      <c r="B532" s="149"/>
      <c r="D532" s="145" t="s">
        <v>171</v>
      </c>
      <c r="E532" s="150" t="s">
        <v>19</v>
      </c>
      <c r="F532" s="151" t="s">
        <v>2148</v>
      </c>
      <c r="H532" s="152">
        <v>77.14</v>
      </c>
      <c r="I532" s="153"/>
      <c r="L532" s="149"/>
      <c r="M532" s="154"/>
      <c r="T532" s="155"/>
      <c r="AT532" s="150" t="s">
        <v>171</v>
      </c>
      <c r="AU532" s="150" t="s">
        <v>79</v>
      </c>
      <c r="AV532" s="12" t="s">
        <v>79</v>
      </c>
      <c r="AW532" s="12" t="s">
        <v>31</v>
      </c>
      <c r="AX532" s="12" t="s">
        <v>69</v>
      </c>
      <c r="AY532" s="150" t="s">
        <v>160</v>
      </c>
    </row>
    <row r="533" spans="2:65" s="14" customFormat="1" ht="11.25">
      <c r="B533" s="173"/>
      <c r="D533" s="145" t="s">
        <v>171</v>
      </c>
      <c r="E533" s="174" t="s">
        <v>19</v>
      </c>
      <c r="F533" s="175" t="s">
        <v>236</v>
      </c>
      <c r="H533" s="176">
        <v>77.14</v>
      </c>
      <c r="I533" s="177"/>
      <c r="L533" s="173"/>
      <c r="M533" s="178"/>
      <c r="T533" s="179"/>
      <c r="AT533" s="174" t="s">
        <v>171</v>
      </c>
      <c r="AU533" s="174" t="s">
        <v>79</v>
      </c>
      <c r="AV533" s="14" t="s">
        <v>178</v>
      </c>
      <c r="AW533" s="14" t="s">
        <v>31</v>
      </c>
      <c r="AX533" s="14" t="s">
        <v>69</v>
      </c>
      <c r="AY533" s="174" t="s">
        <v>160</v>
      </c>
    </row>
    <row r="534" spans="2:65" s="15" customFormat="1" ht="11.25">
      <c r="B534" s="180"/>
      <c r="D534" s="145" t="s">
        <v>171</v>
      </c>
      <c r="E534" s="181" t="s">
        <v>19</v>
      </c>
      <c r="F534" s="182" t="s">
        <v>1793</v>
      </c>
      <c r="H534" s="181" t="s">
        <v>19</v>
      </c>
      <c r="I534" s="183"/>
      <c r="L534" s="180"/>
      <c r="M534" s="184"/>
      <c r="T534" s="185"/>
      <c r="AT534" s="181" t="s">
        <v>171</v>
      </c>
      <c r="AU534" s="181" t="s">
        <v>79</v>
      </c>
      <c r="AV534" s="15" t="s">
        <v>77</v>
      </c>
      <c r="AW534" s="15" t="s">
        <v>31</v>
      </c>
      <c r="AX534" s="15" t="s">
        <v>69</v>
      </c>
      <c r="AY534" s="181" t="s">
        <v>160</v>
      </c>
    </row>
    <row r="535" spans="2:65" s="12" customFormat="1" ht="11.25">
      <c r="B535" s="149"/>
      <c r="D535" s="145" t="s">
        <v>171</v>
      </c>
      <c r="E535" s="150" t="s">
        <v>19</v>
      </c>
      <c r="F535" s="151" t="s">
        <v>2149</v>
      </c>
      <c r="H535" s="152">
        <v>88.710999999999999</v>
      </c>
      <c r="I535" s="153"/>
      <c r="L535" s="149"/>
      <c r="M535" s="154"/>
      <c r="T535" s="155"/>
      <c r="AT535" s="150" t="s">
        <v>171</v>
      </c>
      <c r="AU535" s="150" t="s">
        <v>79</v>
      </c>
      <c r="AV535" s="12" t="s">
        <v>79</v>
      </c>
      <c r="AW535" s="12" t="s">
        <v>31</v>
      </c>
      <c r="AX535" s="12" t="s">
        <v>77</v>
      </c>
      <c r="AY535" s="150" t="s">
        <v>160</v>
      </c>
    </row>
    <row r="536" spans="2:65" s="1" customFormat="1" ht="16.5" customHeight="1">
      <c r="B536" s="33"/>
      <c r="C536" s="132" t="s">
        <v>1802</v>
      </c>
      <c r="D536" s="132" t="s">
        <v>162</v>
      </c>
      <c r="E536" s="133" t="s">
        <v>1826</v>
      </c>
      <c r="F536" s="134" t="s">
        <v>1827</v>
      </c>
      <c r="G536" s="135" t="s">
        <v>187</v>
      </c>
      <c r="H536" s="136">
        <v>98</v>
      </c>
      <c r="I536" s="137"/>
      <c r="J536" s="138">
        <f>ROUND(I536*H536,2)</f>
        <v>0</v>
      </c>
      <c r="K536" s="134" t="s">
        <v>1251</v>
      </c>
      <c r="L536" s="33"/>
      <c r="M536" s="139" t="s">
        <v>19</v>
      </c>
      <c r="N536" s="140" t="s">
        <v>40</v>
      </c>
      <c r="P536" s="141">
        <f>O536*H536</f>
        <v>0</v>
      </c>
      <c r="Q536" s="141">
        <v>0</v>
      </c>
      <c r="R536" s="141">
        <f>Q536*H536</f>
        <v>0</v>
      </c>
      <c r="S536" s="141">
        <v>0</v>
      </c>
      <c r="T536" s="142">
        <f>S536*H536</f>
        <v>0</v>
      </c>
      <c r="AR536" s="143" t="s">
        <v>259</v>
      </c>
      <c r="AT536" s="143" t="s">
        <v>162</v>
      </c>
      <c r="AU536" s="143" t="s">
        <v>79</v>
      </c>
      <c r="AY536" s="18" t="s">
        <v>160</v>
      </c>
      <c r="BE536" s="144">
        <f>IF(N536="základní",J536,0)</f>
        <v>0</v>
      </c>
      <c r="BF536" s="144">
        <f>IF(N536="snížená",J536,0)</f>
        <v>0</v>
      </c>
      <c r="BG536" s="144">
        <f>IF(N536="zákl. přenesená",J536,0)</f>
        <v>0</v>
      </c>
      <c r="BH536" s="144">
        <f>IF(N536="sníž. přenesená",J536,0)</f>
        <v>0</v>
      </c>
      <c r="BI536" s="144">
        <f>IF(N536="nulová",J536,0)</f>
        <v>0</v>
      </c>
      <c r="BJ536" s="18" t="s">
        <v>77</v>
      </c>
      <c r="BK536" s="144">
        <f>ROUND(I536*H536,2)</f>
        <v>0</v>
      </c>
      <c r="BL536" s="18" t="s">
        <v>259</v>
      </c>
      <c r="BM536" s="143" t="s">
        <v>2150</v>
      </c>
    </row>
    <row r="537" spans="2:65" s="1" customFormat="1" ht="11.25">
      <c r="B537" s="33"/>
      <c r="D537" s="145" t="s">
        <v>169</v>
      </c>
      <c r="F537" s="146" t="s">
        <v>1829</v>
      </c>
      <c r="I537" s="147"/>
      <c r="L537" s="33"/>
      <c r="M537" s="148"/>
      <c r="T537" s="54"/>
      <c r="AT537" s="18" t="s">
        <v>169</v>
      </c>
      <c r="AU537" s="18" t="s">
        <v>79</v>
      </c>
    </row>
    <row r="538" spans="2:65" s="1" customFormat="1" ht="11.25">
      <c r="B538" s="33"/>
      <c r="D538" s="193" t="s">
        <v>1254</v>
      </c>
      <c r="F538" s="194" t="s">
        <v>1830</v>
      </c>
      <c r="I538" s="147"/>
      <c r="L538" s="33"/>
      <c r="M538" s="148"/>
      <c r="T538" s="54"/>
      <c r="AT538" s="18" t="s">
        <v>1254</v>
      </c>
      <c r="AU538" s="18" t="s">
        <v>79</v>
      </c>
    </row>
    <row r="539" spans="2:65" s="12" customFormat="1" ht="11.25">
      <c r="B539" s="149"/>
      <c r="D539" s="145" t="s">
        <v>171</v>
      </c>
      <c r="E539" s="150" t="s">
        <v>19</v>
      </c>
      <c r="F539" s="151" t="s">
        <v>2151</v>
      </c>
      <c r="H539" s="152">
        <v>98</v>
      </c>
      <c r="I539" s="153"/>
      <c r="L539" s="149"/>
      <c r="M539" s="154"/>
      <c r="T539" s="155"/>
      <c r="AT539" s="150" t="s">
        <v>171</v>
      </c>
      <c r="AU539" s="150" t="s">
        <v>79</v>
      </c>
      <c r="AV539" s="12" t="s">
        <v>79</v>
      </c>
      <c r="AW539" s="12" t="s">
        <v>31</v>
      </c>
      <c r="AX539" s="12" t="s">
        <v>77</v>
      </c>
      <c r="AY539" s="150" t="s">
        <v>160</v>
      </c>
    </row>
    <row r="540" spans="2:65" s="1" customFormat="1" ht="16.5" customHeight="1">
      <c r="B540" s="33"/>
      <c r="C540" s="163" t="s">
        <v>1810</v>
      </c>
      <c r="D540" s="163" t="s">
        <v>200</v>
      </c>
      <c r="E540" s="164" t="s">
        <v>1832</v>
      </c>
      <c r="F540" s="165" t="s">
        <v>1833</v>
      </c>
      <c r="G540" s="166" t="s">
        <v>187</v>
      </c>
      <c r="H540" s="167">
        <v>112.7</v>
      </c>
      <c r="I540" s="168"/>
      <c r="J540" s="169">
        <f>ROUND(I540*H540,2)</f>
        <v>0</v>
      </c>
      <c r="K540" s="165" t="s">
        <v>1251</v>
      </c>
      <c r="L540" s="170"/>
      <c r="M540" s="171" t="s">
        <v>19</v>
      </c>
      <c r="N540" s="172" t="s">
        <v>40</v>
      </c>
      <c r="P540" s="141">
        <f>O540*H540</f>
        <v>0</v>
      </c>
      <c r="Q540" s="141">
        <v>5.0000000000000001E-4</v>
      </c>
      <c r="R540" s="141">
        <f>Q540*H540</f>
        <v>5.6350000000000004E-2</v>
      </c>
      <c r="S540" s="141">
        <v>0</v>
      </c>
      <c r="T540" s="142">
        <f>S540*H540</f>
        <v>0</v>
      </c>
      <c r="AR540" s="143" t="s">
        <v>378</v>
      </c>
      <c r="AT540" s="143" t="s">
        <v>200</v>
      </c>
      <c r="AU540" s="143" t="s">
        <v>79</v>
      </c>
      <c r="AY540" s="18" t="s">
        <v>160</v>
      </c>
      <c r="BE540" s="144">
        <f>IF(N540="základní",J540,0)</f>
        <v>0</v>
      </c>
      <c r="BF540" s="144">
        <f>IF(N540="snížená",J540,0)</f>
        <v>0</v>
      </c>
      <c r="BG540" s="144">
        <f>IF(N540="zákl. přenesená",J540,0)</f>
        <v>0</v>
      </c>
      <c r="BH540" s="144">
        <f>IF(N540="sníž. přenesená",J540,0)</f>
        <v>0</v>
      </c>
      <c r="BI540" s="144">
        <f>IF(N540="nulová",J540,0)</f>
        <v>0</v>
      </c>
      <c r="BJ540" s="18" t="s">
        <v>77</v>
      </c>
      <c r="BK540" s="144">
        <f>ROUND(I540*H540,2)</f>
        <v>0</v>
      </c>
      <c r="BL540" s="18" t="s">
        <v>259</v>
      </c>
      <c r="BM540" s="143" t="s">
        <v>2152</v>
      </c>
    </row>
    <row r="541" spans="2:65" s="1" customFormat="1" ht="11.25">
      <c r="B541" s="33"/>
      <c r="D541" s="145" t="s">
        <v>169</v>
      </c>
      <c r="F541" s="146" t="s">
        <v>1833</v>
      </c>
      <c r="I541" s="147"/>
      <c r="L541" s="33"/>
      <c r="M541" s="148"/>
      <c r="T541" s="54"/>
      <c r="AT541" s="18" t="s">
        <v>169</v>
      </c>
      <c r="AU541" s="18" t="s">
        <v>79</v>
      </c>
    </row>
    <row r="542" spans="2:65" s="12" customFormat="1" ht="11.25">
      <c r="B542" s="149"/>
      <c r="D542" s="145" t="s">
        <v>171</v>
      </c>
      <c r="E542" s="150" t="s">
        <v>19</v>
      </c>
      <c r="F542" s="151" t="s">
        <v>2124</v>
      </c>
      <c r="H542" s="152">
        <v>112.7</v>
      </c>
      <c r="I542" s="153"/>
      <c r="L542" s="149"/>
      <c r="M542" s="154"/>
      <c r="T542" s="155"/>
      <c r="AT542" s="150" t="s">
        <v>171</v>
      </c>
      <c r="AU542" s="150" t="s">
        <v>79</v>
      </c>
      <c r="AV542" s="12" t="s">
        <v>79</v>
      </c>
      <c r="AW542" s="12" t="s">
        <v>31</v>
      </c>
      <c r="AX542" s="12" t="s">
        <v>77</v>
      </c>
      <c r="AY542" s="150" t="s">
        <v>160</v>
      </c>
    </row>
    <row r="543" spans="2:65" s="1" customFormat="1" ht="16.5" customHeight="1">
      <c r="B543" s="33"/>
      <c r="C543" s="132" t="s">
        <v>1814</v>
      </c>
      <c r="D543" s="132" t="s">
        <v>162</v>
      </c>
      <c r="E543" s="133" t="s">
        <v>1836</v>
      </c>
      <c r="F543" s="134" t="s">
        <v>1837</v>
      </c>
      <c r="G543" s="135" t="s">
        <v>298</v>
      </c>
      <c r="H543" s="136">
        <v>22</v>
      </c>
      <c r="I543" s="137"/>
      <c r="J543" s="138">
        <f>ROUND(I543*H543,2)</f>
        <v>0</v>
      </c>
      <c r="K543" s="134" t="s">
        <v>1251</v>
      </c>
      <c r="L543" s="33"/>
      <c r="M543" s="139" t="s">
        <v>19</v>
      </c>
      <c r="N543" s="140" t="s">
        <v>40</v>
      </c>
      <c r="P543" s="141">
        <f>O543*H543</f>
        <v>0</v>
      </c>
      <c r="Q543" s="141">
        <v>0</v>
      </c>
      <c r="R543" s="141">
        <f>Q543*H543</f>
        <v>0</v>
      </c>
      <c r="S543" s="141">
        <v>0</v>
      </c>
      <c r="T543" s="142">
        <f>S543*H543</f>
        <v>0</v>
      </c>
      <c r="AR543" s="143" t="s">
        <v>259</v>
      </c>
      <c r="AT543" s="143" t="s">
        <v>162</v>
      </c>
      <c r="AU543" s="143" t="s">
        <v>79</v>
      </c>
      <c r="AY543" s="18" t="s">
        <v>160</v>
      </c>
      <c r="BE543" s="144">
        <f>IF(N543="základní",J543,0)</f>
        <v>0</v>
      </c>
      <c r="BF543" s="144">
        <f>IF(N543="snížená",J543,0)</f>
        <v>0</v>
      </c>
      <c r="BG543" s="144">
        <f>IF(N543="zákl. přenesená",J543,0)</f>
        <v>0</v>
      </c>
      <c r="BH543" s="144">
        <f>IF(N543="sníž. přenesená",J543,0)</f>
        <v>0</v>
      </c>
      <c r="BI543" s="144">
        <f>IF(N543="nulová",J543,0)</f>
        <v>0</v>
      </c>
      <c r="BJ543" s="18" t="s">
        <v>77</v>
      </c>
      <c r="BK543" s="144">
        <f>ROUND(I543*H543,2)</f>
        <v>0</v>
      </c>
      <c r="BL543" s="18" t="s">
        <v>259</v>
      </c>
      <c r="BM543" s="143" t="s">
        <v>2153</v>
      </c>
    </row>
    <row r="544" spans="2:65" s="1" customFormat="1" ht="11.25">
      <c r="B544" s="33"/>
      <c r="D544" s="145" t="s">
        <v>169</v>
      </c>
      <c r="F544" s="146" t="s">
        <v>1839</v>
      </c>
      <c r="I544" s="147"/>
      <c r="L544" s="33"/>
      <c r="M544" s="148"/>
      <c r="T544" s="54"/>
      <c r="AT544" s="18" t="s">
        <v>169</v>
      </c>
      <c r="AU544" s="18" t="s">
        <v>79</v>
      </c>
    </row>
    <row r="545" spans="2:65" s="1" customFormat="1" ht="11.25">
      <c r="B545" s="33"/>
      <c r="D545" s="193" t="s">
        <v>1254</v>
      </c>
      <c r="F545" s="194" t="s">
        <v>1840</v>
      </c>
      <c r="I545" s="147"/>
      <c r="L545" s="33"/>
      <c r="M545" s="148"/>
      <c r="T545" s="54"/>
      <c r="AT545" s="18" t="s">
        <v>1254</v>
      </c>
      <c r="AU545" s="18" t="s">
        <v>79</v>
      </c>
    </row>
    <row r="546" spans="2:65" s="12" customFormat="1" ht="11.25">
      <c r="B546" s="149"/>
      <c r="D546" s="145" t="s">
        <v>171</v>
      </c>
      <c r="E546" s="150" t="s">
        <v>19</v>
      </c>
      <c r="F546" s="151" t="s">
        <v>1801</v>
      </c>
      <c r="H546" s="152">
        <v>22</v>
      </c>
      <c r="I546" s="153"/>
      <c r="L546" s="149"/>
      <c r="M546" s="154"/>
      <c r="T546" s="155"/>
      <c r="AT546" s="150" t="s">
        <v>171</v>
      </c>
      <c r="AU546" s="150" t="s">
        <v>79</v>
      </c>
      <c r="AV546" s="12" t="s">
        <v>79</v>
      </c>
      <c r="AW546" s="12" t="s">
        <v>31</v>
      </c>
      <c r="AX546" s="12" t="s">
        <v>77</v>
      </c>
      <c r="AY546" s="150" t="s">
        <v>160</v>
      </c>
    </row>
    <row r="547" spans="2:65" s="1" customFormat="1" ht="16.5" customHeight="1">
      <c r="B547" s="33"/>
      <c r="C547" s="163" t="s">
        <v>1820</v>
      </c>
      <c r="D547" s="163" t="s">
        <v>200</v>
      </c>
      <c r="E547" s="164" t="s">
        <v>1842</v>
      </c>
      <c r="F547" s="165" t="s">
        <v>1843</v>
      </c>
      <c r="G547" s="166" t="s">
        <v>203</v>
      </c>
      <c r="H547" s="167">
        <v>17.094000000000001</v>
      </c>
      <c r="I547" s="168"/>
      <c r="J547" s="169">
        <f>ROUND(I547*H547,2)</f>
        <v>0</v>
      </c>
      <c r="K547" s="165" t="s">
        <v>1251</v>
      </c>
      <c r="L547" s="170"/>
      <c r="M547" s="171" t="s">
        <v>19</v>
      </c>
      <c r="N547" s="172" t="s">
        <v>40</v>
      </c>
      <c r="P547" s="141">
        <f>O547*H547</f>
        <v>0</v>
      </c>
      <c r="Q547" s="141">
        <v>1E-3</v>
      </c>
      <c r="R547" s="141">
        <f>Q547*H547</f>
        <v>1.7094000000000002E-2</v>
      </c>
      <c r="S547" s="141">
        <v>0</v>
      </c>
      <c r="T547" s="142">
        <f>S547*H547</f>
        <v>0</v>
      </c>
      <c r="AR547" s="143" t="s">
        <v>378</v>
      </c>
      <c r="AT547" s="143" t="s">
        <v>200</v>
      </c>
      <c r="AU547" s="143" t="s">
        <v>79</v>
      </c>
      <c r="AY547" s="18" t="s">
        <v>160</v>
      </c>
      <c r="BE547" s="144">
        <f>IF(N547="základní",J547,0)</f>
        <v>0</v>
      </c>
      <c r="BF547" s="144">
        <f>IF(N547="snížená",J547,0)</f>
        <v>0</v>
      </c>
      <c r="BG547" s="144">
        <f>IF(N547="zákl. přenesená",J547,0)</f>
        <v>0</v>
      </c>
      <c r="BH547" s="144">
        <f>IF(N547="sníž. přenesená",J547,0)</f>
        <v>0</v>
      </c>
      <c r="BI547" s="144">
        <f>IF(N547="nulová",J547,0)</f>
        <v>0</v>
      </c>
      <c r="BJ547" s="18" t="s">
        <v>77</v>
      </c>
      <c r="BK547" s="144">
        <f>ROUND(I547*H547,2)</f>
        <v>0</v>
      </c>
      <c r="BL547" s="18" t="s">
        <v>259</v>
      </c>
      <c r="BM547" s="143" t="s">
        <v>2154</v>
      </c>
    </row>
    <row r="548" spans="2:65" s="1" customFormat="1" ht="11.25">
      <c r="B548" s="33"/>
      <c r="D548" s="145" t="s">
        <v>169</v>
      </c>
      <c r="F548" s="146" t="s">
        <v>1843</v>
      </c>
      <c r="I548" s="147"/>
      <c r="L548" s="33"/>
      <c r="M548" s="148"/>
      <c r="T548" s="54"/>
      <c r="AT548" s="18" t="s">
        <v>169</v>
      </c>
      <c r="AU548" s="18" t="s">
        <v>79</v>
      </c>
    </row>
    <row r="549" spans="2:65" s="12" customFormat="1" ht="11.25">
      <c r="B549" s="149"/>
      <c r="D549" s="145" t="s">
        <v>171</v>
      </c>
      <c r="E549" s="150" t="s">
        <v>19</v>
      </c>
      <c r="F549" s="151" t="s">
        <v>1845</v>
      </c>
      <c r="H549" s="152">
        <v>17.094000000000001</v>
      </c>
      <c r="I549" s="153"/>
      <c r="L549" s="149"/>
      <c r="M549" s="154"/>
      <c r="T549" s="155"/>
      <c r="AT549" s="150" t="s">
        <v>171</v>
      </c>
      <c r="AU549" s="150" t="s">
        <v>79</v>
      </c>
      <c r="AV549" s="12" t="s">
        <v>79</v>
      </c>
      <c r="AW549" s="12" t="s">
        <v>31</v>
      </c>
      <c r="AX549" s="12" t="s">
        <v>77</v>
      </c>
      <c r="AY549" s="150" t="s">
        <v>160</v>
      </c>
    </row>
    <row r="550" spans="2:65" s="1" customFormat="1" ht="16.5" customHeight="1">
      <c r="B550" s="33"/>
      <c r="C550" s="132" t="s">
        <v>1825</v>
      </c>
      <c r="D550" s="132" t="s">
        <v>162</v>
      </c>
      <c r="E550" s="133" t="s">
        <v>1855</v>
      </c>
      <c r="F550" s="134" t="s">
        <v>1856</v>
      </c>
      <c r="G550" s="135" t="s">
        <v>233</v>
      </c>
      <c r="H550" s="136">
        <v>0.48099999999999998</v>
      </c>
      <c r="I550" s="137"/>
      <c r="J550" s="138">
        <f>ROUND(I550*H550,2)</f>
        <v>0</v>
      </c>
      <c r="K550" s="134" t="s">
        <v>1251</v>
      </c>
      <c r="L550" s="33"/>
      <c r="M550" s="139" t="s">
        <v>19</v>
      </c>
      <c r="N550" s="140" t="s">
        <v>40</v>
      </c>
      <c r="P550" s="141">
        <f>O550*H550</f>
        <v>0</v>
      </c>
      <c r="Q550" s="141">
        <v>0</v>
      </c>
      <c r="R550" s="141">
        <f>Q550*H550</f>
        <v>0</v>
      </c>
      <c r="S550" s="141">
        <v>0</v>
      </c>
      <c r="T550" s="142">
        <f>S550*H550</f>
        <v>0</v>
      </c>
      <c r="AR550" s="143" t="s">
        <v>259</v>
      </c>
      <c r="AT550" s="143" t="s">
        <v>162</v>
      </c>
      <c r="AU550" s="143" t="s">
        <v>79</v>
      </c>
      <c r="AY550" s="18" t="s">
        <v>160</v>
      </c>
      <c r="BE550" s="144">
        <f>IF(N550="základní",J550,0)</f>
        <v>0</v>
      </c>
      <c r="BF550" s="144">
        <f>IF(N550="snížená",J550,0)</f>
        <v>0</v>
      </c>
      <c r="BG550" s="144">
        <f>IF(N550="zákl. přenesená",J550,0)</f>
        <v>0</v>
      </c>
      <c r="BH550" s="144">
        <f>IF(N550="sníž. přenesená",J550,0)</f>
        <v>0</v>
      </c>
      <c r="BI550" s="144">
        <f>IF(N550="nulová",J550,0)</f>
        <v>0</v>
      </c>
      <c r="BJ550" s="18" t="s">
        <v>77</v>
      </c>
      <c r="BK550" s="144">
        <f>ROUND(I550*H550,2)</f>
        <v>0</v>
      </c>
      <c r="BL550" s="18" t="s">
        <v>259</v>
      </c>
      <c r="BM550" s="143" t="s">
        <v>2155</v>
      </c>
    </row>
    <row r="551" spans="2:65" s="1" customFormat="1" ht="19.5">
      <c r="B551" s="33"/>
      <c r="D551" s="145" t="s">
        <v>169</v>
      </c>
      <c r="F551" s="146" t="s">
        <v>1858</v>
      </c>
      <c r="I551" s="147"/>
      <c r="L551" s="33"/>
      <c r="M551" s="148"/>
      <c r="T551" s="54"/>
      <c r="AT551" s="18" t="s">
        <v>169</v>
      </c>
      <c r="AU551" s="18" t="s">
        <v>79</v>
      </c>
    </row>
    <row r="552" spans="2:65" s="1" customFormat="1" ht="11.25">
      <c r="B552" s="33"/>
      <c r="D552" s="193" t="s">
        <v>1254</v>
      </c>
      <c r="F552" s="194" t="s">
        <v>1859</v>
      </c>
      <c r="I552" s="147"/>
      <c r="L552" s="33"/>
      <c r="M552" s="148"/>
      <c r="T552" s="54"/>
      <c r="AT552" s="18" t="s">
        <v>1254</v>
      </c>
      <c r="AU552" s="18" t="s">
        <v>79</v>
      </c>
    </row>
    <row r="553" spans="2:65" s="1" customFormat="1" ht="21.75" customHeight="1">
      <c r="B553" s="33"/>
      <c r="C553" s="132" t="s">
        <v>1831</v>
      </c>
      <c r="D553" s="132" t="s">
        <v>162</v>
      </c>
      <c r="E553" s="133" t="s">
        <v>1861</v>
      </c>
      <c r="F553" s="134" t="s">
        <v>1862</v>
      </c>
      <c r="G553" s="135" t="s">
        <v>233</v>
      </c>
      <c r="H553" s="136">
        <v>0.48099999999999998</v>
      </c>
      <c r="I553" s="137"/>
      <c r="J553" s="138">
        <f>ROUND(I553*H553,2)</f>
        <v>0</v>
      </c>
      <c r="K553" s="134" t="s">
        <v>1251</v>
      </c>
      <c r="L553" s="33"/>
      <c r="M553" s="139" t="s">
        <v>19</v>
      </c>
      <c r="N553" s="140" t="s">
        <v>40</v>
      </c>
      <c r="P553" s="141">
        <f>O553*H553</f>
        <v>0</v>
      </c>
      <c r="Q553" s="141">
        <v>0</v>
      </c>
      <c r="R553" s="141">
        <f>Q553*H553</f>
        <v>0</v>
      </c>
      <c r="S553" s="141">
        <v>0</v>
      </c>
      <c r="T553" s="142">
        <f>S553*H553</f>
        <v>0</v>
      </c>
      <c r="AR553" s="143" t="s">
        <v>259</v>
      </c>
      <c r="AT553" s="143" t="s">
        <v>162</v>
      </c>
      <c r="AU553" s="143" t="s">
        <v>79</v>
      </c>
      <c r="AY553" s="18" t="s">
        <v>160</v>
      </c>
      <c r="BE553" s="144">
        <f>IF(N553="základní",J553,0)</f>
        <v>0</v>
      </c>
      <c r="BF553" s="144">
        <f>IF(N553="snížená",J553,0)</f>
        <v>0</v>
      </c>
      <c r="BG553" s="144">
        <f>IF(N553="zákl. přenesená",J553,0)</f>
        <v>0</v>
      </c>
      <c r="BH553" s="144">
        <f>IF(N553="sníž. přenesená",J553,0)</f>
        <v>0</v>
      </c>
      <c r="BI553" s="144">
        <f>IF(N553="nulová",J553,0)</f>
        <v>0</v>
      </c>
      <c r="BJ553" s="18" t="s">
        <v>77</v>
      </c>
      <c r="BK553" s="144">
        <f>ROUND(I553*H553,2)</f>
        <v>0</v>
      </c>
      <c r="BL553" s="18" t="s">
        <v>259</v>
      </c>
      <c r="BM553" s="143" t="s">
        <v>2156</v>
      </c>
    </row>
    <row r="554" spans="2:65" s="1" customFormat="1" ht="29.25">
      <c r="B554" s="33"/>
      <c r="D554" s="145" t="s">
        <v>169</v>
      </c>
      <c r="F554" s="146" t="s">
        <v>1864</v>
      </c>
      <c r="I554" s="147"/>
      <c r="L554" s="33"/>
      <c r="M554" s="148"/>
      <c r="T554" s="54"/>
      <c r="AT554" s="18" t="s">
        <v>169</v>
      </c>
      <c r="AU554" s="18" t="s">
        <v>79</v>
      </c>
    </row>
    <row r="555" spans="2:65" s="1" customFormat="1" ht="11.25">
      <c r="B555" s="33"/>
      <c r="D555" s="193" t="s">
        <v>1254</v>
      </c>
      <c r="F555" s="194" t="s">
        <v>1865</v>
      </c>
      <c r="I555" s="147"/>
      <c r="L555" s="33"/>
      <c r="M555" s="148"/>
      <c r="T555" s="54"/>
      <c r="AT555" s="18" t="s">
        <v>1254</v>
      </c>
      <c r="AU555" s="18" t="s">
        <v>79</v>
      </c>
    </row>
    <row r="556" spans="2:65" s="11" customFormat="1" ht="25.9" customHeight="1">
      <c r="B556" s="120"/>
      <c r="D556" s="121" t="s">
        <v>68</v>
      </c>
      <c r="E556" s="122" t="s">
        <v>540</v>
      </c>
      <c r="F556" s="122" t="s">
        <v>541</v>
      </c>
      <c r="I556" s="123"/>
      <c r="J556" s="124">
        <f>BK556</f>
        <v>0</v>
      </c>
      <c r="L556" s="120"/>
      <c r="M556" s="125"/>
      <c r="P556" s="126">
        <f>SUM(P557:P588)</f>
        <v>0</v>
      </c>
      <c r="R556" s="126">
        <f>SUM(R557:R588)</f>
        <v>0</v>
      </c>
      <c r="T556" s="127">
        <f>SUM(T557:T588)</f>
        <v>0</v>
      </c>
      <c r="AR556" s="121" t="s">
        <v>167</v>
      </c>
      <c r="AT556" s="128" t="s">
        <v>68</v>
      </c>
      <c r="AU556" s="128" t="s">
        <v>69</v>
      </c>
      <c r="AY556" s="121" t="s">
        <v>160</v>
      </c>
      <c r="BK556" s="129">
        <f>SUM(BK557:BK588)</f>
        <v>0</v>
      </c>
    </row>
    <row r="557" spans="2:65" s="1" customFormat="1" ht="16.5" customHeight="1">
      <c r="B557" s="33"/>
      <c r="C557" s="132" t="s">
        <v>1835</v>
      </c>
      <c r="D557" s="132" t="s">
        <v>162</v>
      </c>
      <c r="E557" s="133" t="s">
        <v>1867</v>
      </c>
      <c r="F557" s="134" t="s">
        <v>1868</v>
      </c>
      <c r="G557" s="135" t="s">
        <v>1869</v>
      </c>
      <c r="H557" s="136">
        <v>1</v>
      </c>
      <c r="I557" s="137"/>
      <c r="J557" s="138">
        <f>ROUND(I557*H557,2)</f>
        <v>0</v>
      </c>
      <c r="K557" s="134" t="s">
        <v>19</v>
      </c>
      <c r="L557" s="33"/>
      <c r="M557" s="139" t="s">
        <v>19</v>
      </c>
      <c r="N557" s="140" t="s">
        <v>40</v>
      </c>
      <c r="P557" s="141">
        <f>O557*H557</f>
        <v>0</v>
      </c>
      <c r="Q557" s="141">
        <v>0</v>
      </c>
      <c r="R557" s="141">
        <f>Q557*H557</f>
        <v>0</v>
      </c>
      <c r="S557" s="141">
        <v>0</v>
      </c>
      <c r="T557" s="142">
        <f>S557*H557</f>
        <v>0</v>
      </c>
      <c r="AR557" s="143" t="s">
        <v>1870</v>
      </c>
      <c r="AT557" s="143" t="s">
        <v>162</v>
      </c>
      <c r="AU557" s="143" t="s">
        <v>77</v>
      </c>
      <c r="AY557" s="18" t="s">
        <v>160</v>
      </c>
      <c r="BE557" s="144">
        <f>IF(N557="základní",J557,0)</f>
        <v>0</v>
      </c>
      <c r="BF557" s="144">
        <f>IF(N557="snížená",J557,0)</f>
        <v>0</v>
      </c>
      <c r="BG557" s="144">
        <f>IF(N557="zákl. přenesená",J557,0)</f>
        <v>0</v>
      </c>
      <c r="BH557" s="144">
        <f>IF(N557="sníž. přenesená",J557,0)</f>
        <v>0</v>
      </c>
      <c r="BI557" s="144">
        <f>IF(N557="nulová",J557,0)</f>
        <v>0</v>
      </c>
      <c r="BJ557" s="18" t="s">
        <v>77</v>
      </c>
      <c r="BK557" s="144">
        <f>ROUND(I557*H557,2)</f>
        <v>0</v>
      </c>
      <c r="BL557" s="18" t="s">
        <v>1870</v>
      </c>
      <c r="BM557" s="143" t="s">
        <v>2157</v>
      </c>
    </row>
    <row r="558" spans="2:65" s="1" customFormat="1" ht="11.25">
      <c r="B558" s="33"/>
      <c r="D558" s="145" t="s">
        <v>169</v>
      </c>
      <c r="F558" s="146" t="s">
        <v>1868</v>
      </c>
      <c r="I558" s="147"/>
      <c r="L558" s="33"/>
      <c r="M558" s="148"/>
      <c r="T558" s="54"/>
      <c r="AT558" s="18" t="s">
        <v>169</v>
      </c>
      <c r="AU558" s="18" t="s">
        <v>77</v>
      </c>
    </row>
    <row r="559" spans="2:65" s="15" customFormat="1" ht="11.25">
      <c r="B559" s="180"/>
      <c r="D559" s="145" t="s">
        <v>171</v>
      </c>
      <c r="E559" s="181" t="s">
        <v>19</v>
      </c>
      <c r="F559" s="182" t="s">
        <v>1872</v>
      </c>
      <c r="H559" s="181" t="s">
        <v>19</v>
      </c>
      <c r="I559" s="183"/>
      <c r="L559" s="180"/>
      <c r="M559" s="184"/>
      <c r="T559" s="185"/>
      <c r="AT559" s="181" t="s">
        <v>171</v>
      </c>
      <c r="AU559" s="181" t="s">
        <v>77</v>
      </c>
      <c r="AV559" s="15" t="s">
        <v>77</v>
      </c>
      <c r="AW559" s="15" t="s">
        <v>31</v>
      </c>
      <c r="AX559" s="15" t="s">
        <v>69</v>
      </c>
      <c r="AY559" s="181" t="s">
        <v>160</v>
      </c>
    </row>
    <row r="560" spans="2:65" s="12" customFormat="1" ht="11.25">
      <c r="B560" s="149"/>
      <c r="D560" s="145" t="s">
        <v>171</v>
      </c>
      <c r="E560" s="150" t="s">
        <v>19</v>
      </c>
      <c r="F560" s="151" t="s">
        <v>77</v>
      </c>
      <c r="H560" s="152">
        <v>1</v>
      </c>
      <c r="I560" s="153"/>
      <c r="L560" s="149"/>
      <c r="M560" s="154"/>
      <c r="T560" s="155"/>
      <c r="AT560" s="150" t="s">
        <v>171</v>
      </c>
      <c r="AU560" s="150" t="s">
        <v>77</v>
      </c>
      <c r="AV560" s="12" t="s">
        <v>79</v>
      </c>
      <c r="AW560" s="12" t="s">
        <v>31</v>
      </c>
      <c r="AX560" s="12" t="s">
        <v>77</v>
      </c>
      <c r="AY560" s="150" t="s">
        <v>160</v>
      </c>
    </row>
    <row r="561" spans="2:65" s="1" customFormat="1" ht="16.5" customHeight="1">
      <c r="B561" s="33"/>
      <c r="C561" s="132" t="s">
        <v>1841</v>
      </c>
      <c r="D561" s="132" t="s">
        <v>162</v>
      </c>
      <c r="E561" s="133" t="s">
        <v>2158</v>
      </c>
      <c r="F561" s="134" t="s">
        <v>1875</v>
      </c>
      <c r="G561" s="135" t="s">
        <v>1869</v>
      </c>
      <c r="H561" s="136">
        <v>1</v>
      </c>
      <c r="I561" s="137"/>
      <c r="J561" s="138">
        <f>ROUND(I561*H561,2)</f>
        <v>0</v>
      </c>
      <c r="K561" s="134" t="s">
        <v>19</v>
      </c>
      <c r="L561" s="33"/>
      <c r="M561" s="139" t="s">
        <v>19</v>
      </c>
      <c r="N561" s="140" t="s">
        <v>40</v>
      </c>
      <c r="P561" s="141">
        <f>O561*H561</f>
        <v>0</v>
      </c>
      <c r="Q561" s="141">
        <v>0</v>
      </c>
      <c r="R561" s="141">
        <f>Q561*H561</f>
        <v>0</v>
      </c>
      <c r="S561" s="141">
        <v>0</v>
      </c>
      <c r="T561" s="142">
        <f>S561*H561</f>
        <v>0</v>
      </c>
      <c r="AR561" s="143" t="s">
        <v>1870</v>
      </c>
      <c r="AT561" s="143" t="s">
        <v>162</v>
      </c>
      <c r="AU561" s="143" t="s">
        <v>77</v>
      </c>
      <c r="AY561" s="18" t="s">
        <v>160</v>
      </c>
      <c r="BE561" s="144">
        <f>IF(N561="základní",J561,0)</f>
        <v>0</v>
      </c>
      <c r="BF561" s="144">
        <f>IF(N561="snížená",J561,0)</f>
        <v>0</v>
      </c>
      <c r="BG561" s="144">
        <f>IF(N561="zákl. přenesená",J561,0)</f>
        <v>0</v>
      </c>
      <c r="BH561" s="144">
        <f>IF(N561="sníž. přenesená",J561,0)</f>
        <v>0</v>
      </c>
      <c r="BI561" s="144">
        <f>IF(N561="nulová",J561,0)</f>
        <v>0</v>
      </c>
      <c r="BJ561" s="18" t="s">
        <v>77</v>
      </c>
      <c r="BK561" s="144">
        <f>ROUND(I561*H561,2)</f>
        <v>0</v>
      </c>
      <c r="BL561" s="18" t="s">
        <v>1870</v>
      </c>
      <c r="BM561" s="143" t="s">
        <v>2159</v>
      </c>
    </row>
    <row r="562" spans="2:65" s="1" customFormat="1" ht="11.25">
      <c r="B562" s="33"/>
      <c r="D562" s="145" t="s">
        <v>169</v>
      </c>
      <c r="F562" s="146" t="s">
        <v>1875</v>
      </c>
      <c r="I562" s="147"/>
      <c r="L562" s="33"/>
      <c r="M562" s="148"/>
      <c r="T562" s="54"/>
      <c r="AT562" s="18" t="s">
        <v>169</v>
      </c>
      <c r="AU562" s="18" t="s">
        <v>77</v>
      </c>
    </row>
    <row r="563" spans="2:65" s="15" customFormat="1" ht="11.25">
      <c r="B563" s="180"/>
      <c r="D563" s="145" t="s">
        <v>171</v>
      </c>
      <c r="E563" s="181" t="s">
        <v>19</v>
      </c>
      <c r="F563" s="182" t="s">
        <v>1877</v>
      </c>
      <c r="H563" s="181" t="s">
        <v>19</v>
      </c>
      <c r="I563" s="183"/>
      <c r="L563" s="180"/>
      <c r="M563" s="184"/>
      <c r="T563" s="185"/>
      <c r="AT563" s="181" t="s">
        <v>171</v>
      </c>
      <c r="AU563" s="181" t="s">
        <v>77</v>
      </c>
      <c r="AV563" s="15" t="s">
        <v>77</v>
      </c>
      <c r="AW563" s="15" t="s">
        <v>31</v>
      </c>
      <c r="AX563" s="15" t="s">
        <v>69</v>
      </c>
      <c r="AY563" s="181" t="s">
        <v>160</v>
      </c>
    </row>
    <row r="564" spans="2:65" s="12" customFormat="1" ht="11.25">
      <c r="B564" s="149"/>
      <c r="D564" s="145" t="s">
        <v>171</v>
      </c>
      <c r="E564" s="150" t="s">
        <v>19</v>
      </c>
      <c r="F564" s="151" t="s">
        <v>77</v>
      </c>
      <c r="H564" s="152">
        <v>1</v>
      </c>
      <c r="I564" s="153"/>
      <c r="L564" s="149"/>
      <c r="M564" s="154"/>
      <c r="T564" s="155"/>
      <c r="AT564" s="150" t="s">
        <v>171</v>
      </c>
      <c r="AU564" s="150" t="s">
        <v>77</v>
      </c>
      <c r="AV564" s="12" t="s">
        <v>79</v>
      </c>
      <c r="AW564" s="12" t="s">
        <v>31</v>
      </c>
      <c r="AX564" s="12" t="s">
        <v>77</v>
      </c>
      <c r="AY564" s="150" t="s">
        <v>160</v>
      </c>
    </row>
    <row r="565" spans="2:65" s="1" customFormat="1" ht="16.5" customHeight="1">
      <c r="B565" s="33"/>
      <c r="C565" s="132" t="s">
        <v>1846</v>
      </c>
      <c r="D565" s="132" t="s">
        <v>162</v>
      </c>
      <c r="E565" s="133" t="s">
        <v>1879</v>
      </c>
      <c r="F565" s="134" t="s">
        <v>1880</v>
      </c>
      <c r="G565" s="135" t="s">
        <v>1869</v>
      </c>
      <c r="H565" s="136">
        <v>1</v>
      </c>
      <c r="I565" s="137"/>
      <c r="J565" s="138">
        <f>ROUND(I565*H565,2)</f>
        <v>0</v>
      </c>
      <c r="K565" s="134" t="s">
        <v>19</v>
      </c>
      <c r="L565" s="33"/>
      <c r="M565" s="139" t="s">
        <v>19</v>
      </c>
      <c r="N565" s="140" t="s">
        <v>40</v>
      </c>
      <c r="P565" s="141">
        <f>O565*H565</f>
        <v>0</v>
      </c>
      <c r="Q565" s="141">
        <v>0</v>
      </c>
      <c r="R565" s="141">
        <f>Q565*H565</f>
        <v>0</v>
      </c>
      <c r="S565" s="141">
        <v>0</v>
      </c>
      <c r="T565" s="142">
        <f>S565*H565</f>
        <v>0</v>
      </c>
      <c r="AR565" s="143" t="s">
        <v>1870</v>
      </c>
      <c r="AT565" s="143" t="s">
        <v>162</v>
      </c>
      <c r="AU565" s="143" t="s">
        <v>77</v>
      </c>
      <c r="AY565" s="18" t="s">
        <v>160</v>
      </c>
      <c r="BE565" s="144">
        <f>IF(N565="základní",J565,0)</f>
        <v>0</v>
      </c>
      <c r="BF565" s="144">
        <f>IF(N565="snížená",J565,0)</f>
        <v>0</v>
      </c>
      <c r="BG565" s="144">
        <f>IF(N565="zákl. přenesená",J565,0)</f>
        <v>0</v>
      </c>
      <c r="BH565" s="144">
        <f>IF(N565="sníž. přenesená",J565,0)</f>
        <v>0</v>
      </c>
      <c r="BI565" s="144">
        <f>IF(N565="nulová",J565,0)</f>
        <v>0</v>
      </c>
      <c r="BJ565" s="18" t="s">
        <v>77</v>
      </c>
      <c r="BK565" s="144">
        <f>ROUND(I565*H565,2)</f>
        <v>0</v>
      </c>
      <c r="BL565" s="18" t="s">
        <v>1870</v>
      </c>
      <c r="BM565" s="143" t="s">
        <v>2160</v>
      </c>
    </row>
    <row r="566" spans="2:65" s="1" customFormat="1" ht="11.25">
      <c r="B566" s="33"/>
      <c r="D566" s="145" t="s">
        <v>169</v>
      </c>
      <c r="F566" s="146" t="s">
        <v>1880</v>
      </c>
      <c r="I566" s="147"/>
      <c r="L566" s="33"/>
      <c r="M566" s="148"/>
      <c r="T566" s="54"/>
      <c r="AT566" s="18" t="s">
        <v>169</v>
      </c>
      <c r="AU566" s="18" t="s">
        <v>77</v>
      </c>
    </row>
    <row r="567" spans="2:65" s="15" customFormat="1" ht="11.25">
      <c r="B567" s="180"/>
      <c r="D567" s="145" t="s">
        <v>171</v>
      </c>
      <c r="E567" s="181" t="s">
        <v>19</v>
      </c>
      <c r="F567" s="182" t="s">
        <v>1882</v>
      </c>
      <c r="H567" s="181" t="s">
        <v>19</v>
      </c>
      <c r="I567" s="183"/>
      <c r="L567" s="180"/>
      <c r="M567" s="184"/>
      <c r="T567" s="185"/>
      <c r="AT567" s="181" t="s">
        <v>171</v>
      </c>
      <c r="AU567" s="181" t="s">
        <v>77</v>
      </c>
      <c r="AV567" s="15" t="s">
        <v>77</v>
      </c>
      <c r="AW567" s="15" t="s">
        <v>31</v>
      </c>
      <c r="AX567" s="15" t="s">
        <v>69</v>
      </c>
      <c r="AY567" s="181" t="s">
        <v>160</v>
      </c>
    </row>
    <row r="568" spans="2:65" s="12" customFormat="1" ht="11.25">
      <c r="B568" s="149"/>
      <c r="D568" s="145" t="s">
        <v>171</v>
      </c>
      <c r="E568" s="150" t="s">
        <v>19</v>
      </c>
      <c r="F568" s="151" t="s">
        <v>77</v>
      </c>
      <c r="H568" s="152">
        <v>1</v>
      </c>
      <c r="I568" s="153"/>
      <c r="L568" s="149"/>
      <c r="M568" s="154"/>
      <c r="T568" s="155"/>
      <c r="AT568" s="150" t="s">
        <v>171</v>
      </c>
      <c r="AU568" s="150" t="s">
        <v>77</v>
      </c>
      <c r="AV568" s="12" t="s">
        <v>79</v>
      </c>
      <c r="AW568" s="12" t="s">
        <v>31</v>
      </c>
      <c r="AX568" s="12" t="s">
        <v>77</v>
      </c>
      <c r="AY568" s="150" t="s">
        <v>160</v>
      </c>
    </row>
    <row r="569" spans="2:65" s="1" customFormat="1" ht="16.5" customHeight="1">
      <c r="B569" s="33"/>
      <c r="C569" s="132" t="s">
        <v>1854</v>
      </c>
      <c r="D569" s="132" t="s">
        <v>162</v>
      </c>
      <c r="E569" s="133" t="s">
        <v>1884</v>
      </c>
      <c r="F569" s="134" t="s">
        <v>1885</v>
      </c>
      <c r="G569" s="135" t="s">
        <v>1869</v>
      </c>
      <c r="H569" s="136">
        <v>1</v>
      </c>
      <c r="I569" s="137"/>
      <c r="J569" s="138">
        <f>ROUND(I569*H569,2)</f>
        <v>0</v>
      </c>
      <c r="K569" s="134" t="s">
        <v>19</v>
      </c>
      <c r="L569" s="33"/>
      <c r="M569" s="139" t="s">
        <v>19</v>
      </c>
      <c r="N569" s="140" t="s">
        <v>40</v>
      </c>
      <c r="P569" s="141">
        <f>O569*H569</f>
        <v>0</v>
      </c>
      <c r="Q569" s="141">
        <v>0</v>
      </c>
      <c r="R569" s="141">
        <f>Q569*H569</f>
        <v>0</v>
      </c>
      <c r="S569" s="141">
        <v>0</v>
      </c>
      <c r="T569" s="142">
        <f>S569*H569</f>
        <v>0</v>
      </c>
      <c r="AR569" s="143" t="s">
        <v>1870</v>
      </c>
      <c r="AT569" s="143" t="s">
        <v>162</v>
      </c>
      <c r="AU569" s="143" t="s">
        <v>77</v>
      </c>
      <c r="AY569" s="18" t="s">
        <v>160</v>
      </c>
      <c r="BE569" s="144">
        <f>IF(N569="základní",J569,0)</f>
        <v>0</v>
      </c>
      <c r="BF569" s="144">
        <f>IF(N569="snížená",J569,0)</f>
        <v>0</v>
      </c>
      <c r="BG569" s="144">
        <f>IF(N569="zákl. přenesená",J569,0)</f>
        <v>0</v>
      </c>
      <c r="BH569" s="144">
        <f>IF(N569="sníž. přenesená",J569,0)</f>
        <v>0</v>
      </c>
      <c r="BI569" s="144">
        <f>IF(N569="nulová",J569,0)</f>
        <v>0</v>
      </c>
      <c r="BJ569" s="18" t="s">
        <v>77</v>
      </c>
      <c r="BK569" s="144">
        <f>ROUND(I569*H569,2)</f>
        <v>0</v>
      </c>
      <c r="BL569" s="18" t="s">
        <v>1870</v>
      </c>
      <c r="BM569" s="143" t="s">
        <v>2161</v>
      </c>
    </row>
    <row r="570" spans="2:65" s="1" customFormat="1" ht="11.25">
      <c r="B570" s="33"/>
      <c r="D570" s="145" t="s">
        <v>169</v>
      </c>
      <c r="F570" s="146" t="s">
        <v>1885</v>
      </c>
      <c r="I570" s="147"/>
      <c r="L570" s="33"/>
      <c r="M570" s="148"/>
      <c r="T570" s="54"/>
      <c r="AT570" s="18" t="s">
        <v>169</v>
      </c>
      <c r="AU570" s="18" t="s">
        <v>77</v>
      </c>
    </row>
    <row r="571" spans="2:65" s="1" customFormat="1" ht="16.5" customHeight="1">
      <c r="B571" s="33"/>
      <c r="C571" s="132" t="s">
        <v>1860</v>
      </c>
      <c r="D571" s="132" t="s">
        <v>162</v>
      </c>
      <c r="E571" s="133" t="s">
        <v>1888</v>
      </c>
      <c r="F571" s="134" t="s">
        <v>1889</v>
      </c>
      <c r="G571" s="135" t="s">
        <v>1869</v>
      </c>
      <c r="H571" s="136">
        <v>1</v>
      </c>
      <c r="I571" s="137"/>
      <c r="J571" s="138">
        <f>ROUND(I571*H571,2)</f>
        <v>0</v>
      </c>
      <c r="K571" s="134" t="s">
        <v>19</v>
      </c>
      <c r="L571" s="33"/>
      <c r="M571" s="139" t="s">
        <v>19</v>
      </c>
      <c r="N571" s="140" t="s">
        <v>40</v>
      </c>
      <c r="P571" s="141">
        <f>O571*H571</f>
        <v>0</v>
      </c>
      <c r="Q571" s="141">
        <v>0</v>
      </c>
      <c r="R571" s="141">
        <f>Q571*H571</f>
        <v>0</v>
      </c>
      <c r="S571" s="141">
        <v>0</v>
      </c>
      <c r="T571" s="142">
        <f>S571*H571</f>
        <v>0</v>
      </c>
      <c r="AR571" s="143" t="s">
        <v>1870</v>
      </c>
      <c r="AT571" s="143" t="s">
        <v>162</v>
      </c>
      <c r="AU571" s="143" t="s">
        <v>77</v>
      </c>
      <c r="AY571" s="18" t="s">
        <v>160</v>
      </c>
      <c r="BE571" s="144">
        <f>IF(N571="základní",J571,0)</f>
        <v>0</v>
      </c>
      <c r="BF571" s="144">
        <f>IF(N571="snížená",J571,0)</f>
        <v>0</v>
      </c>
      <c r="BG571" s="144">
        <f>IF(N571="zákl. přenesená",J571,0)</f>
        <v>0</v>
      </c>
      <c r="BH571" s="144">
        <f>IF(N571="sníž. přenesená",J571,0)</f>
        <v>0</v>
      </c>
      <c r="BI571" s="144">
        <f>IF(N571="nulová",J571,0)</f>
        <v>0</v>
      </c>
      <c r="BJ571" s="18" t="s">
        <v>77</v>
      </c>
      <c r="BK571" s="144">
        <f>ROUND(I571*H571,2)</f>
        <v>0</v>
      </c>
      <c r="BL571" s="18" t="s">
        <v>1870</v>
      </c>
      <c r="BM571" s="143" t="s">
        <v>2162</v>
      </c>
    </row>
    <row r="572" spans="2:65" s="1" customFormat="1" ht="11.25">
      <c r="B572" s="33"/>
      <c r="D572" s="145" t="s">
        <v>169</v>
      </c>
      <c r="F572" s="146" t="s">
        <v>1889</v>
      </c>
      <c r="I572" s="147"/>
      <c r="L572" s="33"/>
      <c r="M572" s="148"/>
      <c r="T572" s="54"/>
      <c r="AT572" s="18" t="s">
        <v>169</v>
      </c>
      <c r="AU572" s="18" t="s">
        <v>77</v>
      </c>
    </row>
    <row r="573" spans="2:65" s="1" customFormat="1" ht="16.5" customHeight="1">
      <c r="B573" s="33"/>
      <c r="C573" s="132" t="s">
        <v>1866</v>
      </c>
      <c r="D573" s="132" t="s">
        <v>162</v>
      </c>
      <c r="E573" s="133" t="s">
        <v>1892</v>
      </c>
      <c r="F573" s="134" t="s">
        <v>1893</v>
      </c>
      <c r="G573" s="135" t="s">
        <v>1869</v>
      </c>
      <c r="H573" s="136">
        <v>1</v>
      </c>
      <c r="I573" s="137"/>
      <c r="J573" s="138">
        <f>ROUND(I573*H573,2)</f>
        <v>0</v>
      </c>
      <c r="K573" s="134" t="s">
        <v>19</v>
      </c>
      <c r="L573" s="33"/>
      <c r="M573" s="139" t="s">
        <v>19</v>
      </c>
      <c r="N573" s="140" t="s">
        <v>40</v>
      </c>
      <c r="P573" s="141">
        <f>O573*H573</f>
        <v>0</v>
      </c>
      <c r="Q573" s="141">
        <v>0</v>
      </c>
      <c r="R573" s="141">
        <f>Q573*H573</f>
        <v>0</v>
      </c>
      <c r="S573" s="141">
        <v>0</v>
      </c>
      <c r="T573" s="142">
        <f>S573*H573</f>
        <v>0</v>
      </c>
      <c r="AR573" s="143" t="s">
        <v>1870</v>
      </c>
      <c r="AT573" s="143" t="s">
        <v>162</v>
      </c>
      <c r="AU573" s="143" t="s">
        <v>77</v>
      </c>
      <c r="AY573" s="18" t="s">
        <v>160</v>
      </c>
      <c r="BE573" s="144">
        <f>IF(N573="základní",J573,0)</f>
        <v>0</v>
      </c>
      <c r="BF573" s="144">
        <f>IF(N573="snížená",J573,0)</f>
        <v>0</v>
      </c>
      <c r="BG573" s="144">
        <f>IF(N573="zákl. přenesená",J573,0)</f>
        <v>0</v>
      </c>
      <c r="BH573" s="144">
        <f>IF(N573="sníž. přenesená",J573,0)</f>
        <v>0</v>
      </c>
      <c r="BI573" s="144">
        <f>IF(N573="nulová",J573,0)</f>
        <v>0</v>
      </c>
      <c r="BJ573" s="18" t="s">
        <v>77</v>
      </c>
      <c r="BK573" s="144">
        <f>ROUND(I573*H573,2)</f>
        <v>0</v>
      </c>
      <c r="BL573" s="18" t="s">
        <v>1870</v>
      </c>
      <c r="BM573" s="143" t="s">
        <v>2163</v>
      </c>
    </row>
    <row r="574" spans="2:65" s="1" customFormat="1" ht="11.25">
      <c r="B574" s="33"/>
      <c r="D574" s="145" t="s">
        <v>169</v>
      </c>
      <c r="F574" s="146" t="s">
        <v>1893</v>
      </c>
      <c r="I574" s="147"/>
      <c r="L574" s="33"/>
      <c r="M574" s="148"/>
      <c r="T574" s="54"/>
      <c r="AT574" s="18" t="s">
        <v>169</v>
      </c>
      <c r="AU574" s="18" t="s">
        <v>77</v>
      </c>
    </row>
    <row r="575" spans="2:65" s="1" customFormat="1" ht="16.5" customHeight="1">
      <c r="B575" s="33"/>
      <c r="C575" s="132" t="s">
        <v>1873</v>
      </c>
      <c r="D575" s="132" t="s">
        <v>162</v>
      </c>
      <c r="E575" s="133" t="s">
        <v>1896</v>
      </c>
      <c r="F575" s="134" t="s">
        <v>1897</v>
      </c>
      <c r="G575" s="135" t="s">
        <v>1869</v>
      </c>
      <c r="H575" s="136">
        <v>1</v>
      </c>
      <c r="I575" s="137"/>
      <c r="J575" s="138">
        <f>ROUND(I575*H575,2)</f>
        <v>0</v>
      </c>
      <c r="K575" s="134" t="s">
        <v>19</v>
      </c>
      <c r="L575" s="33"/>
      <c r="M575" s="139" t="s">
        <v>19</v>
      </c>
      <c r="N575" s="140" t="s">
        <v>40</v>
      </c>
      <c r="P575" s="141">
        <f>O575*H575</f>
        <v>0</v>
      </c>
      <c r="Q575" s="141">
        <v>0</v>
      </c>
      <c r="R575" s="141">
        <f>Q575*H575</f>
        <v>0</v>
      </c>
      <c r="S575" s="141">
        <v>0</v>
      </c>
      <c r="T575" s="142">
        <f>S575*H575</f>
        <v>0</v>
      </c>
      <c r="AR575" s="143" t="s">
        <v>1870</v>
      </c>
      <c r="AT575" s="143" t="s">
        <v>162</v>
      </c>
      <c r="AU575" s="143" t="s">
        <v>77</v>
      </c>
      <c r="AY575" s="18" t="s">
        <v>160</v>
      </c>
      <c r="BE575" s="144">
        <f>IF(N575="základní",J575,0)</f>
        <v>0</v>
      </c>
      <c r="BF575" s="144">
        <f>IF(N575="snížená",J575,0)</f>
        <v>0</v>
      </c>
      <c r="BG575" s="144">
        <f>IF(N575="zákl. přenesená",J575,0)</f>
        <v>0</v>
      </c>
      <c r="BH575" s="144">
        <f>IF(N575="sníž. přenesená",J575,0)</f>
        <v>0</v>
      </c>
      <c r="BI575" s="144">
        <f>IF(N575="nulová",J575,0)</f>
        <v>0</v>
      </c>
      <c r="BJ575" s="18" t="s">
        <v>77</v>
      </c>
      <c r="BK575" s="144">
        <f>ROUND(I575*H575,2)</f>
        <v>0</v>
      </c>
      <c r="BL575" s="18" t="s">
        <v>1870</v>
      </c>
      <c r="BM575" s="143" t="s">
        <v>2164</v>
      </c>
    </row>
    <row r="576" spans="2:65" s="1" customFormat="1" ht="11.25">
      <c r="B576" s="33"/>
      <c r="D576" s="145" t="s">
        <v>169</v>
      </c>
      <c r="F576" s="146" t="s">
        <v>1897</v>
      </c>
      <c r="I576" s="147"/>
      <c r="L576" s="33"/>
      <c r="M576" s="148"/>
      <c r="T576" s="54"/>
      <c r="AT576" s="18" t="s">
        <v>169</v>
      </c>
      <c r="AU576" s="18" t="s">
        <v>77</v>
      </c>
    </row>
    <row r="577" spans="2:65" s="1" customFormat="1" ht="16.5" customHeight="1">
      <c r="B577" s="33"/>
      <c r="C577" s="132" t="s">
        <v>1878</v>
      </c>
      <c r="D577" s="132" t="s">
        <v>162</v>
      </c>
      <c r="E577" s="133" t="s">
        <v>1900</v>
      </c>
      <c r="F577" s="134" t="s">
        <v>1901</v>
      </c>
      <c r="G577" s="135" t="s">
        <v>1869</v>
      </c>
      <c r="H577" s="136">
        <v>1</v>
      </c>
      <c r="I577" s="137"/>
      <c r="J577" s="138">
        <f>ROUND(I577*H577,2)</f>
        <v>0</v>
      </c>
      <c r="K577" s="134" t="s">
        <v>19</v>
      </c>
      <c r="L577" s="33"/>
      <c r="M577" s="139" t="s">
        <v>19</v>
      </c>
      <c r="N577" s="140" t="s">
        <v>40</v>
      </c>
      <c r="P577" s="141">
        <f>O577*H577</f>
        <v>0</v>
      </c>
      <c r="Q577" s="141">
        <v>0</v>
      </c>
      <c r="R577" s="141">
        <f>Q577*H577</f>
        <v>0</v>
      </c>
      <c r="S577" s="141">
        <v>0</v>
      </c>
      <c r="T577" s="142">
        <f>S577*H577</f>
        <v>0</v>
      </c>
      <c r="AR577" s="143" t="s">
        <v>1870</v>
      </c>
      <c r="AT577" s="143" t="s">
        <v>162</v>
      </c>
      <c r="AU577" s="143" t="s">
        <v>77</v>
      </c>
      <c r="AY577" s="18" t="s">
        <v>160</v>
      </c>
      <c r="BE577" s="144">
        <f>IF(N577="základní",J577,0)</f>
        <v>0</v>
      </c>
      <c r="BF577" s="144">
        <f>IF(N577="snížená",J577,0)</f>
        <v>0</v>
      </c>
      <c r="BG577" s="144">
        <f>IF(N577="zákl. přenesená",J577,0)</f>
        <v>0</v>
      </c>
      <c r="BH577" s="144">
        <f>IF(N577="sníž. přenesená",J577,0)</f>
        <v>0</v>
      </c>
      <c r="BI577" s="144">
        <f>IF(N577="nulová",J577,0)</f>
        <v>0</v>
      </c>
      <c r="BJ577" s="18" t="s">
        <v>77</v>
      </c>
      <c r="BK577" s="144">
        <f>ROUND(I577*H577,2)</f>
        <v>0</v>
      </c>
      <c r="BL577" s="18" t="s">
        <v>1870</v>
      </c>
      <c r="BM577" s="143" t="s">
        <v>2165</v>
      </c>
    </row>
    <row r="578" spans="2:65" s="1" customFormat="1" ht="11.25">
      <c r="B578" s="33"/>
      <c r="D578" s="145" t="s">
        <v>169</v>
      </c>
      <c r="F578" s="146" t="s">
        <v>1901</v>
      </c>
      <c r="I578" s="147"/>
      <c r="L578" s="33"/>
      <c r="M578" s="148"/>
      <c r="T578" s="54"/>
      <c r="AT578" s="18" t="s">
        <v>169</v>
      </c>
      <c r="AU578" s="18" t="s">
        <v>77</v>
      </c>
    </row>
    <row r="579" spans="2:65" s="15" customFormat="1" ht="11.25">
      <c r="B579" s="180"/>
      <c r="D579" s="145" t="s">
        <v>171</v>
      </c>
      <c r="E579" s="181" t="s">
        <v>19</v>
      </c>
      <c r="F579" s="182" t="s">
        <v>1903</v>
      </c>
      <c r="H579" s="181" t="s">
        <v>19</v>
      </c>
      <c r="I579" s="183"/>
      <c r="L579" s="180"/>
      <c r="M579" s="184"/>
      <c r="T579" s="185"/>
      <c r="AT579" s="181" t="s">
        <v>171</v>
      </c>
      <c r="AU579" s="181" t="s">
        <v>77</v>
      </c>
      <c r="AV579" s="15" t="s">
        <v>77</v>
      </c>
      <c r="AW579" s="15" t="s">
        <v>31</v>
      </c>
      <c r="AX579" s="15" t="s">
        <v>69</v>
      </c>
      <c r="AY579" s="181" t="s">
        <v>160</v>
      </c>
    </row>
    <row r="580" spans="2:65" s="12" customFormat="1" ht="11.25">
      <c r="B580" s="149"/>
      <c r="D580" s="145" t="s">
        <v>171</v>
      </c>
      <c r="E580" s="150" t="s">
        <v>19</v>
      </c>
      <c r="F580" s="151" t="s">
        <v>77</v>
      </c>
      <c r="H580" s="152">
        <v>1</v>
      </c>
      <c r="I580" s="153"/>
      <c r="L580" s="149"/>
      <c r="M580" s="154"/>
      <c r="T580" s="155"/>
      <c r="AT580" s="150" t="s">
        <v>171</v>
      </c>
      <c r="AU580" s="150" t="s">
        <v>77</v>
      </c>
      <c r="AV580" s="12" t="s">
        <v>79</v>
      </c>
      <c r="AW580" s="12" t="s">
        <v>31</v>
      </c>
      <c r="AX580" s="12" t="s">
        <v>77</v>
      </c>
      <c r="AY580" s="150" t="s">
        <v>160</v>
      </c>
    </row>
    <row r="581" spans="2:65" s="1" customFormat="1" ht="16.5" customHeight="1">
      <c r="B581" s="33"/>
      <c r="C581" s="132" t="s">
        <v>1883</v>
      </c>
      <c r="D581" s="132" t="s">
        <v>162</v>
      </c>
      <c r="E581" s="133" t="s">
        <v>1905</v>
      </c>
      <c r="F581" s="134" t="s">
        <v>1906</v>
      </c>
      <c r="G581" s="135" t="s">
        <v>1869</v>
      </c>
      <c r="H581" s="136">
        <v>1</v>
      </c>
      <c r="I581" s="137"/>
      <c r="J581" s="138">
        <f>ROUND(I581*H581,2)</f>
        <v>0</v>
      </c>
      <c r="K581" s="134" t="s">
        <v>19</v>
      </c>
      <c r="L581" s="33"/>
      <c r="M581" s="139" t="s">
        <v>19</v>
      </c>
      <c r="N581" s="140" t="s">
        <v>40</v>
      </c>
      <c r="P581" s="141">
        <f>O581*H581</f>
        <v>0</v>
      </c>
      <c r="Q581" s="141">
        <v>0</v>
      </c>
      <c r="R581" s="141">
        <f>Q581*H581</f>
        <v>0</v>
      </c>
      <c r="S581" s="141">
        <v>0</v>
      </c>
      <c r="T581" s="142">
        <f>S581*H581</f>
        <v>0</v>
      </c>
      <c r="AR581" s="143" t="s">
        <v>1870</v>
      </c>
      <c r="AT581" s="143" t="s">
        <v>162</v>
      </c>
      <c r="AU581" s="143" t="s">
        <v>77</v>
      </c>
      <c r="AY581" s="18" t="s">
        <v>160</v>
      </c>
      <c r="BE581" s="144">
        <f>IF(N581="základní",J581,0)</f>
        <v>0</v>
      </c>
      <c r="BF581" s="144">
        <f>IF(N581="snížená",J581,0)</f>
        <v>0</v>
      </c>
      <c r="BG581" s="144">
        <f>IF(N581="zákl. přenesená",J581,0)</f>
        <v>0</v>
      </c>
      <c r="BH581" s="144">
        <f>IF(N581="sníž. přenesená",J581,0)</f>
        <v>0</v>
      </c>
      <c r="BI581" s="144">
        <f>IF(N581="nulová",J581,0)</f>
        <v>0</v>
      </c>
      <c r="BJ581" s="18" t="s">
        <v>77</v>
      </c>
      <c r="BK581" s="144">
        <f>ROUND(I581*H581,2)</f>
        <v>0</v>
      </c>
      <c r="BL581" s="18" t="s">
        <v>1870</v>
      </c>
      <c r="BM581" s="143" t="s">
        <v>2166</v>
      </c>
    </row>
    <row r="582" spans="2:65" s="1" customFormat="1" ht="11.25">
      <c r="B582" s="33"/>
      <c r="D582" s="145" t="s">
        <v>169</v>
      </c>
      <c r="F582" s="146" t="s">
        <v>1906</v>
      </c>
      <c r="I582" s="147"/>
      <c r="L582" s="33"/>
      <c r="M582" s="148"/>
      <c r="T582" s="54"/>
      <c r="AT582" s="18" t="s">
        <v>169</v>
      </c>
      <c r="AU582" s="18" t="s">
        <v>77</v>
      </c>
    </row>
    <row r="583" spans="2:65" s="15" customFormat="1" ht="11.25">
      <c r="B583" s="180"/>
      <c r="D583" s="145" t="s">
        <v>171</v>
      </c>
      <c r="E583" s="181" t="s">
        <v>19</v>
      </c>
      <c r="F583" s="182" t="s">
        <v>1908</v>
      </c>
      <c r="H583" s="181" t="s">
        <v>19</v>
      </c>
      <c r="I583" s="183"/>
      <c r="L583" s="180"/>
      <c r="M583" s="184"/>
      <c r="T583" s="185"/>
      <c r="AT583" s="181" t="s">
        <v>171</v>
      </c>
      <c r="AU583" s="181" t="s">
        <v>77</v>
      </c>
      <c r="AV583" s="15" t="s">
        <v>77</v>
      </c>
      <c r="AW583" s="15" t="s">
        <v>31</v>
      </c>
      <c r="AX583" s="15" t="s">
        <v>69</v>
      </c>
      <c r="AY583" s="181" t="s">
        <v>160</v>
      </c>
    </row>
    <row r="584" spans="2:65" s="12" customFormat="1" ht="11.25">
      <c r="B584" s="149"/>
      <c r="D584" s="145" t="s">
        <v>171</v>
      </c>
      <c r="E584" s="150" t="s">
        <v>19</v>
      </c>
      <c r="F584" s="151" t="s">
        <v>77</v>
      </c>
      <c r="H584" s="152">
        <v>1</v>
      </c>
      <c r="I584" s="153"/>
      <c r="L584" s="149"/>
      <c r="M584" s="154"/>
      <c r="T584" s="155"/>
      <c r="AT584" s="150" t="s">
        <v>171</v>
      </c>
      <c r="AU584" s="150" t="s">
        <v>77</v>
      </c>
      <c r="AV584" s="12" t="s">
        <v>79</v>
      </c>
      <c r="AW584" s="12" t="s">
        <v>31</v>
      </c>
      <c r="AX584" s="12" t="s">
        <v>77</v>
      </c>
      <c r="AY584" s="150" t="s">
        <v>160</v>
      </c>
    </row>
    <row r="585" spans="2:65" s="1" customFormat="1" ht="16.5" customHeight="1">
      <c r="B585" s="33"/>
      <c r="C585" s="132" t="s">
        <v>1887</v>
      </c>
      <c r="D585" s="132" t="s">
        <v>162</v>
      </c>
      <c r="E585" s="133" t="s">
        <v>1910</v>
      </c>
      <c r="F585" s="134" t="s">
        <v>1911</v>
      </c>
      <c r="G585" s="135" t="s">
        <v>1869</v>
      </c>
      <c r="H585" s="136">
        <v>1</v>
      </c>
      <c r="I585" s="137"/>
      <c r="J585" s="138">
        <f>ROUND(I585*H585,2)</f>
        <v>0</v>
      </c>
      <c r="K585" s="134" t="s">
        <v>19</v>
      </c>
      <c r="L585" s="33"/>
      <c r="M585" s="139" t="s">
        <v>19</v>
      </c>
      <c r="N585" s="140" t="s">
        <v>40</v>
      </c>
      <c r="P585" s="141">
        <f>O585*H585</f>
        <v>0</v>
      </c>
      <c r="Q585" s="141">
        <v>0</v>
      </c>
      <c r="R585" s="141">
        <f>Q585*H585</f>
        <v>0</v>
      </c>
      <c r="S585" s="141">
        <v>0</v>
      </c>
      <c r="T585" s="142">
        <f>S585*H585</f>
        <v>0</v>
      </c>
      <c r="AR585" s="143" t="s">
        <v>1870</v>
      </c>
      <c r="AT585" s="143" t="s">
        <v>162</v>
      </c>
      <c r="AU585" s="143" t="s">
        <v>77</v>
      </c>
      <c r="AY585" s="18" t="s">
        <v>160</v>
      </c>
      <c r="BE585" s="144">
        <f>IF(N585="základní",J585,0)</f>
        <v>0</v>
      </c>
      <c r="BF585" s="144">
        <f>IF(N585="snížená",J585,0)</f>
        <v>0</v>
      </c>
      <c r="BG585" s="144">
        <f>IF(N585="zákl. přenesená",J585,0)</f>
        <v>0</v>
      </c>
      <c r="BH585" s="144">
        <f>IF(N585="sníž. přenesená",J585,0)</f>
        <v>0</v>
      </c>
      <c r="BI585" s="144">
        <f>IF(N585="nulová",J585,0)</f>
        <v>0</v>
      </c>
      <c r="BJ585" s="18" t="s">
        <v>77</v>
      </c>
      <c r="BK585" s="144">
        <f>ROUND(I585*H585,2)</f>
        <v>0</v>
      </c>
      <c r="BL585" s="18" t="s">
        <v>1870</v>
      </c>
      <c r="BM585" s="143" t="s">
        <v>2167</v>
      </c>
    </row>
    <row r="586" spans="2:65" s="1" customFormat="1" ht="11.25">
      <c r="B586" s="33"/>
      <c r="D586" s="145" t="s">
        <v>169</v>
      </c>
      <c r="F586" s="146" t="s">
        <v>1911</v>
      </c>
      <c r="I586" s="147"/>
      <c r="L586" s="33"/>
      <c r="M586" s="148"/>
      <c r="T586" s="54"/>
      <c r="AT586" s="18" t="s">
        <v>169</v>
      </c>
      <c r="AU586" s="18" t="s">
        <v>77</v>
      </c>
    </row>
    <row r="587" spans="2:65" s="1" customFormat="1" ht="16.5" customHeight="1">
      <c r="B587" s="33"/>
      <c r="C587" s="132" t="s">
        <v>1891</v>
      </c>
      <c r="D587" s="132" t="s">
        <v>162</v>
      </c>
      <c r="E587" s="133" t="s">
        <v>1914</v>
      </c>
      <c r="F587" s="134" t="s">
        <v>1915</v>
      </c>
      <c r="G587" s="135" t="s">
        <v>1869</v>
      </c>
      <c r="H587" s="136">
        <v>1</v>
      </c>
      <c r="I587" s="137"/>
      <c r="J587" s="138">
        <f>ROUND(I587*H587,2)</f>
        <v>0</v>
      </c>
      <c r="K587" s="134" t="s">
        <v>19</v>
      </c>
      <c r="L587" s="33"/>
      <c r="M587" s="139" t="s">
        <v>19</v>
      </c>
      <c r="N587" s="140" t="s">
        <v>40</v>
      </c>
      <c r="P587" s="141">
        <f>O587*H587</f>
        <v>0</v>
      </c>
      <c r="Q587" s="141">
        <v>0</v>
      </c>
      <c r="R587" s="141">
        <f>Q587*H587</f>
        <v>0</v>
      </c>
      <c r="S587" s="141">
        <v>0</v>
      </c>
      <c r="T587" s="142">
        <f>S587*H587</f>
        <v>0</v>
      </c>
      <c r="AR587" s="143" t="s">
        <v>1870</v>
      </c>
      <c r="AT587" s="143" t="s">
        <v>162</v>
      </c>
      <c r="AU587" s="143" t="s">
        <v>77</v>
      </c>
      <c r="AY587" s="18" t="s">
        <v>160</v>
      </c>
      <c r="BE587" s="144">
        <f>IF(N587="základní",J587,0)</f>
        <v>0</v>
      </c>
      <c r="BF587" s="144">
        <f>IF(N587="snížená",J587,0)</f>
        <v>0</v>
      </c>
      <c r="BG587" s="144">
        <f>IF(N587="zákl. přenesená",J587,0)</f>
        <v>0</v>
      </c>
      <c r="BH587" s="144">
        <f>IF(N587="sníž. přenesená",J587,0)</f>
        <v>0</v>
      </c>
      <c r="BI587" s="144">
        <f>IF(N587="nulová",J587,0)</f>
        <v>0</v>
      </c>
      <c r="BJ587" s="18" t="s">
        <v>77</v>
      </c>
      <c r="BK587" s="144">
        <f>ROUND(I587*H587,2)</f>
        <v>0</v>
      </c>
      <c r="BL587" s="18" t="s">
        <v>1870</v>
      </c>
      <c r="BM587" s="143" t="s">
        <v>2168</v>
      </c>
    </row>
    <row r="588" spans="2:65" s="1" customFormat="1" ht="11.25">
      <c r="B588" s="33"/>
      <c r="D588" s="145" t="s">
        <v>169</v>
      </c>
      <c r="F588" s="146" t="s">
        <v>1915</v>
      </c>
      <c r="I588" s="147"/>
      <c r="L588" s="33"/>
      <c r="M588" s="195"/>
      <c r="N588" s="196"/>
      <c r="O588" s="196"/>
      <c r="P588" s="196"/>
      <c r="Q588" s="196"/>
      <c r="R588" s="196"/>
      <c r="S588" s="196"/>
      <c r="T588" s="197"/>
      <c r="AT588" s="18" t="s">
        <v>169</v>
      </c>
      <c r="AU588" s="18" t="s">
        <v>77</v>
      </c>
    </row>
    <row r="589" spans="2:65" s="1" customFormat="1" ht="6.95" customHeight="1">
      <c r="B589" s="42"/>
      <c r="C589" s="43"/>
      <c r="D589" s="43"/>
      <c r="E589" s="43"/>
      <c r="F589" s="43"/>
      <c r="G589" s="43"/>
      <c r="H589" s="43"/>
      <c r="I589" s="43"/>
      <c r="J589" s="43"/>
      <c r="K589" s="43"/>
      <c r="L589" s="33"/>
    </row>
  </sheetData>
  <sheetProtection algorithmName="SHA-512" hashValue="1z3QI45t+fH1JZiz0CBnl/I+2jf/w7O4yEM8P95I2Uk/2RBClkr/EPZZRiSGhcp/c/SJ7aR+9cY+V6lRBefGWw==" saltValue="mp040xldt+3DQbdalhsGi0+KVu8UhhzHYPMfH0l6F8BIAv7ro7caCKw0C4JCwPzRfCSiionhiuM+yucHOXfSEw==" spinCount="100000" sheet="1" objects="1" scenarios="1" formatColumns="0" formatRows="0" autoFilter="0"/>
  <autoFilter ref="C89:K588" xr:uid="{00000000-0009-0000-0000-000008000000}"/>
  <mergeCells count="9">
    <mergeCell ref="E50:H50"/>
    <mergeCell ref="E80:H80"/>
    <mergeCell ref="E82:H82"/>
    <mergeCell ref="L2:V2"/>
    <mergeCell ref="E7:H7"/>
    <mergeCell ref="E9:H9"/>
    <mergeCell ref="E18:H18"/>
    <mergeCell ref="E27:H27"/>
    <mergeCell ref="E48:H48"/>
  </mergeCells>
  <hyperlinks>
    <hyperlink ref="F95" r:id="rId1" xr:uid="{00000000-0004-0000-0800-000000000000}"/>
    <hyperlink ref="F99" r:id="rId2" xr:uid="{00000000-0004-0000-0800-000001000000}"/>
    <hyperlink ref="F104" r:id="rId3" xr:uid="{00000000-0004-0000-0800-000002000000}"/>
    <hyperlink ref="F109" r:id="rId4" xr:uid="{00000000-0004-0000-0800-000003000000}"/>
    <hyperlink ref="F114" r:id="rId5" xr:uid="{00000000-0004-0000-0800-000004000000}"/>
    <hyperlink ref="F120" r:id="rId6" xr:uid="{00000000-0004-0000-0800-000005000000}"/>
    <hyperlink ref="F128" r:id="rId7" xr:uid="{00000000-0004-0000-0800-000006000000}"/>
    <hyperlink ref="F131" r:id="rId8" xr:uid="{00000000-0004-0000-0800-000007000000}"/>
    <hyperlink ref="F139" r:id="rId9" xr:uid="{00000000-0004-0000-0800-000008000000}"/>
    <hyperlink ref="F147" r:id="rId10" xr:uid="{00000000-0004-0000-0800-000009000000}"/>
    <hyperlink ref="F155" r:id="rId11" xr:uid="{00000000-0004-0000-0800-00000A000000}"/>
    <hyperlink ref="F160" r:id="rId12" xr:uid="{00000000-0004-0000-0800-00000B000000}"/>
    <hyperlink ref="F166" r:id="rId13" xr:uid="{00000000-0004-0000-0800-00000C000000}"/>
    <hyperlink ref="F169" r:id="rId14" xr:uid="{00000000-0004-0000-0800-00000D000000}"/>
    <hyperlink ref="F174" r:id="rId15" xr:uid="{00000000-0004-0000-0800-00000E000000}"/>
    <hyperlink ref="F177" r:id="rId16" xr:uid="{00000000-0004-0000-0800-00000F000000}"/>
    <hyperlink ref="F180" r:id="rId17" xr:uid="{00000000-0004-0000-0800-000010000000}"/>
    <hyperlink ref="F187" r:id="rId18" xr:uid="{00000000-0004-0000-0800-000011000000}"/>
    <hyperlink ref="F192" r:id="rId19" xr:uid="{00000000-0004-0000-0800-000012000000}"/>
    <hyperlink ref="F195" r:id="rId20" xr:uid="{00000000-0004-0000-0800-000013000000}"/>
    <hyperlink ref="F199" r:id="rId21" xr:uid="{00000000-0004-0000-0800-000014000000}"/>
    <hyperlink ref="F202" r:id="rId22" xr:uid="{00000000-0004-0000-0800-000015000000}"/>
    <hyperlink ref="F207" r:id="rId23" xr:uid="{00000000-0004-0000-0800-000016000000}"/>
    <hyperlink ref="F210" r:id="rId24" xr:uid="{00000000-0004-0000-0800-000017000000}"/>
    <hyperlink ref="F214" r:id="rId25" xr:uid="{00000000-0004-0000-0800-000018000000}"/>
    <hyperlink ref="F217" r:id="rId26" xr:uid="{00000000-0004-0000-0800-000019000000}"/>
    <hyperlink ref="F221" r:id="rId27" xr:uid="{00000000-0004-0000-0800-00001A000000}"/>
    <hyperlink ref="F226" r:id="rId28" xr:uid="{00000000-0004-0000-0800-00001B000000}"/>
    <hyperlink ref="F236" r:id="rId29" xr:uid="{00000000-0004-0000-0800-00001C000000}"/>
    <hyperlink ref="F241" r:id="rId30" xr:uid="{00000000-0004-0000-0800-00001D000000}"/>
    <hyperlink ref="F246" r:id="rId31" xr:uid="{00000000-0004-0000-0800-00001E000000}"/>
    <hyperlink ref="F249" r:id="rId32" xr:uid="{00000000-0004-0000-0800-00001F000000}"/>
    <hyperlink ref="F253" r:id="rId33" xr:uid="{00000000-0004-0000-0800-000020000000}"/>
    <hyperlink ref="F256" r:id="rId34" xr:uid="{00000000-0004-0000-0800-000021000000}"/>
    <hyperlink ref="F261" r:id="rId35" xr:uid="{00000000-0004-0000-0800-000022000000}"/>
    <hyperlink ref="F266" r:id="rId36" xr:uid="{00000000-0004-0000-0800-000023000000}"/>
    <hyperlink ref="F271" r:id="rId37" xr:uid="{00000000-0004-0000-0800-000024000000}"/>
    <hyperlink ref="F274" r:id="rId38" xr:uid="{00000000-0004-0000-0800-000025000000}"/>
    <hyperlink ref="F278" r:id="rId39" xr:uid="{00000000-0004-0000-0800-000026000000}"/>
    <hyperlink ref="F281" r:id="rId40" xr:uid="{00000000-0004-0000-0800-000027000000}"/>
    <hyperlink ref="F286" r:id="rId41" xr:uid="{00000000-0004-0000-0800-000028000000}"/>
    <hyperlink ref="F291" r:id="rId42" xr:uid="{00000000-0004-0000-0800-000029000000}"/>
    <hyperlink ref="F296" r:id="rId43" xr:uid="{00000000-0004-0000-0800-00002A000000}"/>
    <hyperlink ref="F302" r:id="rId44" xr:uid="{00000000-0004-0000-0800-00002B000000}"/>
    <hyperlink ref="F308" r:id="rId45" xr:uid="{00000000-0004-0000-0800-00002C000000}"/>
    <hyperlink ref="F322" r:id="rId46" xr:uid="{00000000-0004-0000-0800-00002D000000}"/>
    <hyperlink ref="F327" r:id="rId47" xr:uid="{00000000-0004-0000-0800-00002E000000}"/>
    <hyperlink ref="F332" r:id="rId48" xr:uid="{00000000-0004-0000-0800-00002F000000}"/>
    <hyperlink ref="F335" r:id="rId49" xr:uid="{00000000-0004-0000-0800-000030000000}"/>
    <hyperlink ref="F343" r:id="rId50" xr:uid="{00000000-0004-0000-0800-000031000000}"/>
    <hyperlink ref="F351" r:id="rId51" xr:uid="{00000000-0004-0000-0800-000032000000}"/>
    <hyperlink ref="F356" r:id="rId52" xr:uid="{00000000-0004-0000-0800-000033000000}"/>
    <hyperlink ref="F359" r:id="rId53" xr:uid="{00000000-0004-0000-0800-000034000000}"/>
    <hyperlink ref="F364" r:id="rId54" xr:uid="{00000000-0004-0000-0800-000035000000}"/>
    <hyperlink ref="F369" r:id="rId55" xr:uid="{00000000-0004-0000-0800-000036000000}"/>
    <hyperlink ref="F380" r:id="rId56" xr:uid="{00000000-0004-0000-0800-000037000000}"/>
    <hyperlink ref="F388" r:id="rId57" xr:uid="{00000000-0004-0000-0800-000038000000}"/>
    <hyperlink ref="F391" r:id="rId58" xr:uid="{00000000-0004-0000-0800-000039000000}"/>
    <hyperlink ref="F394" r:id="rId59" xr:uid="{00000000-0004-0000-0800-00003A000000}"/>
    <hyperlink ref="F409" r:id="rId60" xr:uid="{00000000-0004-0000-0800-00003B000000}"/>
    <hyperlink ref="F414" r:id="rId61" xr:uid="{00000000-0004-0000-0800-00003C000000}"/>
    <hyperlink ref="F422" r:id="rId62" xr:uid="{00000000-0004-0000-0800-00003D000000}"/>
    <hyperlink ref="F437" r:id="rId63" xr:uid="{00000000-0004-0000-0800-00003E000000}"/>
    <hyperlink ref="F440" r:id="rId64" xr:uid="{00000000-0004-0000-0800-00003F000000}"/>
    <hyperlink ref="F445" r:id="rId65" xr:uid="{00000000-0004-0000-0800-000040000000}"/>
    <hyperlink ref="F450" r:id="rId66" xr:uid="{00000000-0004-0000-0800-000041000000}"/>
    <hyperlink ref="F461" r:id="rId67" xr:uid="{00000000-0004-0000-0800-000042000000}"/>
    <hyperlink ref="F466" r:id="rId68" xr:uid="{00000000-0004-0000-0800-000043000000}"/>
    <hyperlink ref="F475" r:id="rId69" xr:uid="{00000000-0004-0000-0800-000044000000}"/>
    <hyperlink ref="F481" r:id="rId70" xr:uid="{00000000-0004-0000-0800-000045000000}"/>
    <hyperlink ref="F496" r:id="rId71" xr:uid="{00000000-0004-0000-0800-000046000000}"/>
    <hyperlink ref="F502" r:id="rId72" xr:uid="{00000000-0004-0000-0800-000047000000}"/>
    <hyperlink ref="F517" r:id="rId73" xr:uid="{00000000-0004-0000-0800-000048000000}"/>
    <hyperlink ref="F528" r:id="rId74" xr:uid="{00000000-0004-0000-0800-000049000000}"/>
    <hyperlink ref="F538" r:id="rId75" xr:uid="{00000000-0004-0000-0800-00004A000000}"/>
    <hyperlink ref="F545" r:id="rId76" xr:uid="{00000000-0004-0000-0800-00004B000000}"/>
    <hyperlink ref="F552" r:id="rId77" xr:uid="{00000000-0004-0000-0800-00004C000000}"/>
    <hyperlink ref="F555" r:id="rId78" xr:uid="{00000000-0004-0000-0800-00004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Header>&amp;C&amp;"Verdana"&amp;7&amp;K000000 SŽ: Interní&amp;1#_x000D_</oddHeader>
    <oddFooter>&amp;CStrana &amp;P z &amp;N</oddFooter>
  </headerFooter>
  <drawing r:id="rId79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contentBits="1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21</vt:i4>
      </vt:variant>
      <vt:variant>
        <vt:lpstr>Pojmenované oblasti</vt:lpstr>
      </vt:variant>
      <vt:variant>
        <vt:i4>41</vt:i4>
      </vt:variant>
    </vt:vector>
  </HeadingPairs>
  <TitlesOfParts>
    <vt:vector size="62" baseType="lpstr">
      <vt:lpstr>Rekapitulace stavby</vt:lpstr>
      <vt:lpstr>SO 01-10-01 - Železniční ...</vt:lpstr>
      <vt:lpstr>SO 01-10-01.1 - Následná ...</vt:lpstr>
      <vt:lpstr>SO 01-12-01 - ZAST Bílý K...</vt:lpstr>
      <vt:lpstr>SO 01-12-02 - ZAST Chotyn...</vt:lpstr>
      <vt:lpstr>SO 01-13-01 - Železniční ...</vt:lpstr>
      <vt:lpstr>SO 01-13-02 - Železniční ...</vt:lpstr>
      <vt:lpstr>SO 01-20-01 - Železniční ...</vt:lpstr>
      <vt:lpstr>SO 01-20-02 - Železniční ...</vt:lpstr>
      <vt:lpstr>SO 01-20-03 - Železniční ...</vt:lpstr>
      <vt:lpstr>SO 01-20-04 - Železniční ...</vt:lpstr>
      <vt:lpstr>SO 01-21-01 - Železniční ...</vt:lpstr>
      <vt:lpstr>SO 01-14-01 - Výstroj tra...</vt:lpstr>
      <vt:lpstr>SO 01-86-01 - ZAST Bílý K...</vt:lpstr>
      <vt:lpstr>SO 01-86-02 - ZAST Chotyn...</vt:lpstr>
      <vt:lpstr>SO 90-90 - Odpady</vt:lpstr>
      <vt:lpstr>SO 90-90.1 - Odpady_kateg...</vt:lpstr>
      <vt:lpstr>VON - Vedlejší a ostatní ...</vt:lpstr>
      <vt:lpstr>OBJ - Dodávka objednatele</vt:lpstr>
      <vt:lpstr>Seznam figur</vt:lpstr>
      <vt:lpstr>Pokyny pro vyplnění</vt:lpstr>
      <vt:lpstr>'OBJ - Dodávka objednatele'!Názvy_tisku</vt:lpstr>
      <vt:lpstr>'Rekapitulace stavby'!Názvy_tisku</vt:lpstr>
      <vt:lpstr>'Seznam figur'!Názvy_tisku</vt:lpstr>
      <vt:lpstr>'SO 01-10-01 - Železniční ...'!Názvy_tisku</vt:lpstr>
      <vt:lpstr>'SO 01-10-01.1 - Následná ...'!Názvy_tisku</vt:lpstr>
      <vt:lpstr>'SO 01-12-01 - ZAST Bílý K...'!Názvy_tisku</vt:lpstr>
      <vt:lpstr>'SO 01-12-02 - ZAST Chotyn...'!Názvy_tisku</vt:lpstr>
      <vt:lpstr>'SO 01-13-01 - Železniční ...'!Názvy_tisku</vt:lpstr>
      <vt:lpstr>'SO 01-13-02 - Železniční ...'!Názvy_tisku</vt:lpstr>
      <vt:lpstr>'SO 01-14-01 - Výstroj tra...'!Názvy_tisku</vt:lpstr>
      <vt:lpstr>'SO 01-20-01 - Železniční ...'!Názvy_tisku</vt:lpstr>
      <vt:lpstr>'SO 01-20-02 - Železniční ...'!Názvy_tisku</vt:lpstr>
      <vt:lpstr>'SO 01-20-03 - Železniční ...'!Názvy_tisku</vt:lpstr>
      <vt:lpstr>'SO 01-20-04 - Železniční ...'!Názvy_tisku</vt:lpstr>
      <vt:lpstr>'SO 01-21-01 - Železniční ...'!Názvy_tisku</vt:lpstr>
      <vt:lpstr>'SO 01-86-01 - ZAST Bílý K...'!Názvy_tisku</vt:lpstr>
      <vt:lpstr>'SO 01-86-02 - ZAST Chotyn...'!Názvy_tisku</vt:lpstr>
      <vt:lpstr>'SO 90-90 - Odpady'!Názvy_tisku</vt:lpstr>
      <vt:lpstr>'SO 90-90.1 - Odpady_kateg...'!Názvy_tisku</vt:lpstr>
      <vt:lpstr>'VON - Vedlejší a ostatní ...'!Názvy_tisku</vt:lpstr>
      <vt:lpstr>'OBJ - Dodávka objednatele'!Oblast_tisku</vt:lpstr>
      <vt:lpstr>'Pokyny pro vyplnění'!Oblast_tisku</vt:lpstr>
      <vt:lpstr>'Rekapitulace stavby'!Oblast_tisku</vt:lpstr>
      <vt:lpstr>'Seznam figur'!Oblast_tisku</vt:lpstr>
      <vt:lpstr>'SO 01-10-01 - Železniční ...'!Oblast_tisku</vt:lpstr>
      <vt:lpstr>'SO 01-10-01.1 - Následná ...'!Oblast_tisku</vt:lpstr>
      <vt:lpstr>'SO 01-12-01 - ZAST Bílý K...'!Oblast_tisku</vt:lpstr>
      <vt:lpstr>'SO 01-12-02 - ZAST Chotyn...'!Oblast_tisku</vt:lpstr>
      <vt:lpstr>'SO 01-13-01 - Železniční ...'!Oblast_tisku</vt:lpstr>
      <vt:lpstr>'SO 01-13-02 - Železniční ...'!Oblast_tisku</vt:lpstr>
      <vt:lpstr>'SO 01-14-01 - Výstroj tra...'!Oblast_tisku</vt:lpstr>
      <vt:lpstr>'SO 01-20-01 - Železniční ...'!Oblast_tisku</vt:lpstr>
      <vt:lpstr>'SO 01-20-02 - Železniční ...'!Oblast_tisku</vt:lpstr>
      <vt:lpstr>'SO 01-20-03 - Železniční ...'!Oblast_tisku</vt:lpstr>
      <vt:lpstr>'SO 01-20-04 - Železniční ...'!Oblast_tisku</vt:lpstr>
      <vt:lpstr>'SO 01-21-01 - Železniční ...'!Oblast_tisku</vt:lpstr>
      <vt:lpstr>'SO 01-86-01 - ZAST Bílý K...'!Oblast_tisku</vt:lpstr>
      <vt:lpstr>'SO 01-86-02 - ZAST Chotyn...'!Oblast_tisku</vt:lpstr>
      <vt:lpstr>'SO 90-90 - Odpady'!Oblast_tisku</vt:lpstr>
      <vt:lpstr>'SO 90-90.1 - Odpady_kateg...'!Oblast_tisku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Desenský Jiří, DiS.</dc:creator>
  <cp:lastModifiedBy>Desenský Jiří, DiS.</cp:lastModifiedBy>
  <dcterms:created xsi:type="dcterms:W3CDTF">2025-06-09T12:03:04Z</dcterms:created>
  <dcterms:modified xsi:type="dcterms:W3CDTF">2025-06-11T08:29:57Z</dcterms:modified>
</cp:coreProperties>
</file>